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<sst xmlns="http://schemas.openxmlformats.org/spreadsheetml/2006/main" count="98" uniqueCount="69">
  <si>
    <t>KONCERNENS RESULTATRÄKNING</t>
  </si>
  <si>
    <t xml:space="preserve">(TSEK)
</t>
  </si>
  <si>
    <t>Rörelsens intäkter m m</t>
  </si>
  <si>
    <t>Nettoomsättning</t>
  </si>
  <si>
    <t>Förändring av färdiga varor</t>
  </si>
  <si>
    <t>Aktiverat arbete för egen räkning</t>
  </si>
  <si>
    <t>Övriga rörelseintäkter</t>
  </si>
  <si>
    <t>Rörelsens kostnader</t>
  </si>
  <si>
    <t>Handelsvaror</t>
  </si>
  <si>
    <t>Råvaror och förnödenheter</t>
  </si>
  <si>
    <t>Övriga externa kostnader</t>
  </si>
  <si>
    <t>Personalkostnader</t>
  </si>
  <si>
    <t xml:space="preserve">Avskrivningar av materiella och </t>
  </si>
  <si>
    <t>immateriella anläggningstillgångar</t>
  </si>
  <si>
    <t>Övriga rörelsekostnader</t>
  </si>
  <si>
    <t>Summa rörelsekostnader</t>
  </si>
  <si>
    <t>Rörelseresultat</t>
  </si>
  <si>
    <t>Resultat från finansiella investeringar</t>
  </si>
  <si>
    <t>Resultat efter finansiella poster</t>
  </si>
  <si>
    <t>KONCERNENS BALANSRÄKNING</t>
  </si>
  <si>
    <t>(TSEK)</t>
  </si>
  <si>
    <t>Varulager</t>
  </si>
  <si>
    <t>Likvida medel</t>
  </si>
  <si>
    <t>Summa tillgångar</t>
  </si>
  <si>
    <t>Eget kapital</t>
  </si>
  <si>
    <t>Summa skulder och eget kapital</t>
  </si>
  <si>
    <t>Summa resultat från finansiella poster</t>
  </si>
  <si>
    <t>Immateriella anläggningstillgångar</t>
  </si>
  <si>
    <t>Materiella anläggningstillgångar</t>
  </si>
  <si>
    <t>Finansiella anläggningstillgångar</t>
  </si>
  <si>
    <t>Kortfristiga fordringar</t>
  </si>
  <si>
    <t>Resultat per aktie, kr</t>
  </si>
  <si>
    <t>Utgående eget kapital</t>
  </si>
  <si>
    <t>Antal aktier, st</t>
  </si>
  <si>
    <t>Delårsrapporten har ej varit föremål för granskning av bolagets revisorer.</t>
  </si>
  <si>
    <t>KONCERNENS KASSAFLÖDESANALYS</t>
  </si>
  <si>
    <t>Kassaflöde från den löpande verksamheten</t>
  </si>
  <si>
    <t>Kassaflöde från investeringsverksamheten</t>
  </si>
  <si>
    <t>Kassaflöde från finansieringsverksamheten</t>
  </si>
  <si>
    <t>Årets kassaflöde</t>
  </si>
  <si>
    <t>Ränteintäkter</t>
  </si>
  <si>
    <t>Räntekostnader</t>
  </si>
  <si>
    <t>Räntebärande skulder</t>
  </si>
  <si>
    <t>Ej räntebärande skulder</t>
  </si>
  <si>
    <t>helår</t>
  </si>
  <si>
    <t>31 dec</t>
  </si>
  <si>
    <t>KONCERNENS KVARTALSDATA</t>
  </si>
  <si>
    <t>Soliditet</t>
  </si>
  <si>
    <t>jan - dec</t>
  </si>
  <si>
    <t>Periodens resultat</t>
  </si>
  <si>
    <t>Effekt av byte av redovisnings-</t>
  </si>
  <si>
    <t>princip i ingående balans</t>
  </si>
  <si>
    <t>Ingående eget kapital</t>
  </si>
  <si>
    <t>Finansnetto</t>
  </si>
  <si>
    <t>2001</t>
  </si>
  <si>
    <t>2000</t>
  </si>
  <si>
    <t>jan -sept</t>
  </si>
  <si>
    <t>jämfört med den publicerade årsredovisningen för 2000. Motsvarande belopp för jan - sept 2000 är 493  tsek.</t>
  </si>
  <si>
    <t>30 sept</t>
  </si>
  <si>
    <t>april 
- juni</t>
  </si>
  <si>
    <t>jan
 - mars</t>
  </si>
  <si>
    <t>juli
-sept</t>
  </si>
  <si>
    <t>okt
-dec</t>
  </si>
  <si>
    <t>Övriga rörelseintäkter  1)</t>
  </si>
  <si>
    <t>1) Korrigering har skett i kvartal 1 med 249 TSEK och i kvartal 2 med 591 TSEK för erhållet EU-bidrag avseende konsumtionsstöd för grädde.</t>
  </si>
  <si>
    <t>FÖRÄNDRING AV KONCERNENS EGNA KAPITAL</t>
  </si>
  <si>
    <t>Skatt**</t>
  </si>
  <si>
    <t>** På grund av införande av RR 9 under år 2001 har skatteintäkten för räkenskapsåret 2000 ökat med 2 366 tsek</t>
  </si>
  <si>
    <t xml:space="preserve">30 sept 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</si>
</sst>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00\ &quot;kr&quot;_-;\-* #,##0.000\ &quot;kr&quot;_-;_-* &quot;-&quot;??\ &quot;kr&quot;_-;_-@_-"/>
    <numFmt numFmtId="166" formatCode="0.000"/>
    <numFmt numFmtId="167" formatCode="0.0000"/>
    <numFmt numFmtId="168" formatCode="0.0%"/>
    <numFmt numFmtId="169" formatCode="000\ 00"/>
    <numFmt numFmtId="170" formatCode="#,##0.0"/>
    <numFmt numFmtId="171" formatCode="_-* #,##0.0\ _k_r_-;\-* #,##0.0\ _k_r_-;_-* &quot;-&quot;??\ _k_r_-;_-@_-"/>
    <numFmt numFmtId="172" formatCode="_-* #,##0\ _k_r_-;\-* #,##0\ _k_r_-;_-* &quot;-&quot;??\ _k_r_-;_-@_-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15" applyFont="1">
      <alignment/>
      <protection/>
    </xf>
    <xf numFmtId="0" fontId="1" fillId="0" borderId="0" xfId="15" applyFont="1">
      <alignment/>
      <protection/>
    </xf>
    <xf numFmtId="0" fontId="1" fillId="0" borderId="0" xfId="15" applyFont="1" applyAlignment="1">
      <alignment horizontal="right"/>
      <protection/>
    </xf>
    <xf numFmtId="0" fontId="1" fillId="0" borderId="0" xfId="15" applyFont="1" applyBorder="1">
      <alignment/>
      <protection/>
    </xf>
    <xf numFmtId="0" fontId="2" fillId="0" borderId="0" xfId="15" applyFont="1" applyAlignment="1">
      <alignment wrapText="1"/>
      <protection/>
    </xf>
    <xf numFmtId="0" fontId="2" fillId="0" borderId="0" xfId="15" applyFont="1" applyAlignment="1">
      <alignment horizontal="right" wrapText="1"/>
      <protection/>
    </xf>
    <xf numFmtId="0" fontId="0" fillId="0" borderId="0" xfId="15" applyFont="1">
      <alignment/>
      <protection/>
    </xf>
    <xf numFmtId="0" fontId="0" fillId="0" borderId="0" xfId="15" applyFont="1" applyAlignment="1">
      <alignment horizontal="right"/>
      <protection/>
    </xf>
    <xf numFmtId="0" fontId="3" fillId="0" borderId="0" xfId="15" applyFont="1">
      <alignment/>
      <protection/>
    </xf>
    <xf numFmtId="0" fontId="0" fillId="0" borderId="0" xfId="15" applyFont="1" applyBorder="1">
      <alignment/>
      <protection/>
    </xf>
    <xf numFmtId="0" fontId="1" fillId="0" borderId="0" xfId="15" applyFont="1" applyFill="1" applyBorder="1" applyAlignment="1">
      <alignment horizontal="right"/>
      <protection/>
    </xf>
    <xf numFmtId="0" fontId="1" fillId="0" borderId="0" xfId="15" applyFont="1" applyBorder="1" applyAlignment="1">
      <alignment horizontal="right"/>
      <protection/>
    </xf>
    <xf numFmtId="0" fontId="0" fillId="0" borderId="0" xfId="15" applyFont="1" applyBorder="1" applyAlignment="1">
      <alignment horizontal="right"/>
      <protection/>
    </xf>
    <xf numFmtId="0" fontId="3" fillId="0" borderId="0" xfId="15" applyFont="1" applyBorder="1">
      <alignment/>
      <protection/>
    </xf>
    <xf numFmtId="3" fontId="1" fillId="0" borderId="0" xfId="15" applyNumberFormat="1" applyFont="1" applyFill="1" applyBorder="1" applyAlignment="1">
      <alignment horizontal="right"/>
      <protection/>
    </xf>
    <xf numFmtId="3" fontId="1" fillId="0" borderId="0" xfId="15" applyNumberFormat="1" applyFont="1" applyBorder="1" applyAlignment="1">
      <alignment horizontal="right"/>
      <protection/>
    </xf>
    <xf numFmtId="3" fontId="0" fillId="0" borderId="0" xfId="15" applyNumberFormat="1" applyFont="1" applyBorder="1">
      <alignment/>
      <protection/>
    </xf>
    <xf numFmtId="3" fontId="2" fillId="0" borderId="0" xfId="15" applyNumberFormat="1" applyFont="1" applyFill="1" applyBorder="1" applyAlignment="1">
      <alignment horizontal="right"/>
      <protection/>
    </xf>
    <xf numFmtId="3" fontId="2" fillId="0" borderId="0" xfId="15" applyNumberFormat="1" applyFont="1" applyAlignment="1">
      <alignment horizontal="right"/>
      <protection/>
    </xf>
    <xf numFmtId="3" fontId="0" fillId="0" borderId="0" xfId="15" applyNumberFormat="1" applyFont="1" applyBorder="1">
      <alignment/>
      <protection/>
    </xf>
    <xf numFmtId="0" fontId="1" fillId="0" borderId="0" xfId="15" applyBorder="1">
      <alignment/>
      <protection/>
    </xf>
    <xf numFmtId="0" fontId="2" fillId="0" borderId="0" xfId="15" applyFont="1" applyFill="1" applyBorder="1">
      <alignment/>
      <protection/>
    </xf>
    <xf numFmtId="3" fontId="3" fillId="0" borderId="0" xfId="15" applyNumberFormat="1" applyFont="1" applyFill="1" applyBorder="1">
      <alignment/>
      <protection/>
    </xf>
    <xf numFmtId="168" fontId="0" fillId="0" borderId="0" xfId="15" applyNumberFormat="1" applyFont="1" applyFill="1" applyBorder="1" applyAlignment="1">
      <alignment horizontal="right"/>
      <protection/>
    </xf>
    <xf numFmtId="0" fontId="3" fillId="0" borderId="0" xfId="15" applyFont="1" applyFill="1">
      <alignment/>
      <protection/>
    </xf>
    <xf numFmtId="0" fontId="0" fillId="0" borderId="0" xfId="15" applyFont="1" applyFill="1" applyBorder="1">
      <alignment/>
      <protection/>
    </xf>
    <xf numFmtId="0" fontId="0" fillId="0" borderId="0" xfId="15" applyFont="1" applyFill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 applyAlignment="1">
      <alignment horizontal="right"/>
      <protection/>
    </xf>
    <xf numFmtId="3" fontId="0" fillId="0" borderId="0" xfId="15" applyNumberFormat="1" applyFont="1" applyFill="1" applyBorder="1">
      <alignment/>
      <protection/>
    </xf>
    <xf numFmtId="0" fontId="3" fillId="0" borderId="0" xfId="15" applyFont="1" applyFill="1" applyBorder="1">
      <alignment/>
      <protection/>
    </xf>
    <xf numFmtId="0" fontId="1" fillId="0" borderId="0" xfId="16" applyFont="1">
      <alignment/>
      <protection/>
    </xf>
    <xf numFmtId="3" fontId="3" fillId="0" borderId="0" xfId="15" applyNumberFormat="1" applyFont="1" applyBorder="1">
      <alignment/>
      <protection/>
    </xf>
    <xf numFmtId="0" fontId="0" fillId="0" borderId="0" xfId="16" applyFont="1">
      <alignment/>
      <protection/>
    </xf>
    <xf numFmtId="0" fontId="3" fillId="0" borderId="0" xfId="16" applyFont="1">
      <alignment/>
      <protection/>
    </xf>
    <xf numFmtId="0" fontId="0" fillId="0" borderId="0" xfId="16" applyFont="1">
      <alignment/>
      <protection/>
    </xf>
    <xf numFmtId="0" fontId="2" fillId="0" borderId="0" xfId="15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0" xfId="15" applyNumberFormat="1" applyFont="1" applyFill="1" applyBorder="1" applyAlignment="1">
      <alignment horizontal="right"/>
      <protection/>
    </xf>
    <xf numFmtId="3" fontId="4" fillId="0" borderId="0" xfId="15" applyNumberFormat="1" applyFont="1" applyBorder="1" applyAlignment="1">
      <alignment horizontal="right"/>
      <protection/>
    </xf>
    <xf numFmtId="0" fontId="2" fillId="0" borderId="0" xfId="15" applyFont="1" applyFill="1" applyAlignment="1">
      <alignment horizontal="right"/>
      <protection/>
    </xf>
    <xf numFmtId="49" fontId="2" fillId="0" borderId="0" xfId="15" applyNumberFormat="1" applyFont="1" applyFill="1" applyBorder="1" applyAlignment="1">
      <alignment horizontal="right"/>
      <protection/>
    </xf>
    <xf numFmtId="3" fontId="2" fillId="2" borderId="0" xfId="15" applyNumberFormat="1" applyFont="1" applyFill="1" applyBorder="1" applyAlignment="1">
      <alignment horizontal="right"/>
      <protection/>
    </xf>
    <xf numFmtId="0" fontId="2" fillId="0" borderId="0" xfId="15" applyFont="1" applyFill="1" applyAlignment="1">
      <alignment horizontal="right" wrapText="1"/>
      <protection/>
    </xf>
    <xf numFmtId="0" fontId="1" fillId="0" borderId="0" xfId="15" applyFont="1" applyFill="1" applyBorder="1">
      <alignment/>
      <protection/>
    </xf>
    <xf numFmtId="3" fontId="1" fillId="0" borderId="0" xfId="15" applyNumberFormat="1" applyFont="1">
      <alignment/>
      <protection/>
    </xf>
    <xf numFmtId="0" fontId="2" fillId="2" borderId="0" xfId="15" applyFont="1" applyFill="1" applyAlignment="1">
      <alignment horizontal="right"/>
      <protection/>
    </xf>
    <xf numFmtId="0" fontId="2" fillId="2" borderId="0" xfId="15" applyFont="1" applyFill="1" applyAlignment="1">
      <alignment horizontal="right" wrapText="1"/>
      <protection/>
    </xf>
    <xf numFmtId="0" fontId="1" fillId="2" borderId="0" xfId="15" applyFont="1" applyFill="1" applyBorder="1" applyAlignment="1">
      <alignment horizontal="right"/>
      <protection/>
    </xf>
    <xf numFmtId="3" fontId="1" fillId="2" borderId="0" xfId="15" applyNumberFormat="1" applyFont="1" applyFill="1" applyBorder="1" applyAlignment="1">
      <alignment horizontal="right"/>
      <protection/>
    </xf>
    <xf numFmtId="3" fontId="4" fillId="2" borderId="0" xfId="15" applyNumberFormat="1" applyFont="1" applyFill="1" applyBorder="1" applyAlignment="1">
      <alignment horizontal="right"/>
      <protection/>
    </xf>
    <xf numFmtId="0" fontId="1" fillId="0" borderId="0" xfId="15" applyFont="1" applyAlignment="1">
      <alignment wrapText="1"/>
      <protection/>
    </xf>
    <xf numFmtId="0" fontId="2" fillId="0" borderId="0" xfId="0" applyFont="1" applyAlignment="1">
      <alignment horizontal="right"/>
    </xf>
    <xf numFmtId="0" fontId="2" fillId="0" borderId="0" xfId="15" applyFont="1" applyFill="1">
      <alignment/>
      <protection/>
    </xf>
    <xf numFmtId="0" fontId="1" fillId="0" borderId="0" xfId="15" applyFont="1" applyFill="1">
      <alignment/>
      <protection/>
    </xf>
    <xf numFmtId="3" fontId="0" fillId="0" borderId="0" xfId="15" applyNumberFormat="1" applyFont="1" applyFill="1">
      <alignment/>
      <protection/>
    </xf>
    <xf numFmtId="14" fontId="2" fillId="0" borderId="0" xfId="15" applyNumberFormat="1" applyFont="1" applyFill="1" applyBorder="1">
      <alignment/>
      <protection/>
    </xf>
    <xf numFmtId="0" fontId="1" fillId="0" borderId="0" xfId="16" applyFont="1" applyFill="1">
      <alignment/>
      <protection/>
    </xf>
    <xf numFmtId="3" fontId="1" fillId="0" borderId="0" xfId="15" applyNumberFormat="1" applyFont="1" applyFill="1" applyBorder="1">
      <alignment/>
      <protection/>
    </xf>
    <xf numFmtId="0" fontId="2" fillId="0" borderId="0" xfId="16" applyFont="1" applyFill="1">
      <alignment/>
      <protection/>
    </xf>
    <xf numFmtId="3" fontId="2" fillId="0" borderId="0" xfId="15" applyNumberFormat="1" applyFont="1" applyFill="1">
      <alignment/>
      <protection/>
    </xf>
    <xf numFmtId="0" fontId="0" fillId="0" borderId="0" xfId="16" applyFont="1" applyFill="1">
      <alignment/>
      <protection/>
    </xf>
    <xf numFmtId="0" fontId="3" fillId="0" borderId="0" xfId="16" applyFont="1" applyFill="1">
      <alignment/>
      <protection/>
    </xf>
    <xf numFmtId="168" fontId="1" fillId="0" borderId="0" xfId="15" applyNumberFormat="1" applyFont="1" applyFill="1">
      <alignment/>
      <protection/>
    </xf>
    <xf numFmtId="0" fontId="0" fillId="0" borderId="0" xfId="15" applyFont="1" applyFill="1" applyAlignment="1">
      <alignment horizontal="right"/>
      <protection/>
    </xf>
    <xf numFmtId="4" fontId="2" fillId="0" borderId="0" xfId="15" applyNumberFormat="1" applyFont="1" applyFill="1" applyBorder="1" applyAlignment="1">
      <alignment horizontal="right"/>
      <protection/>
    </xf>
  </cellXfs>
  <cellStyles count="8">
    <cellStyle name="Normal" xfId="0"/>
    <cellStyle name="Normal_RR 1993-2001 " xfId="15"/>
    <cellStyle name="Normal_RR,BR 1998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="75" zoomScaleNormal="75" workbookViewId="0" topLeftCell="A1">
      <selection activeCell="A15" sqref="A15"/>
    </sheetView>
  </sheetViews>
  <sheetFormatPr defaultColWidth="9.140625" defaultRowHeight="12.75"/>
  <cols>
    <col min="1" max="1" width="46.7109375" style="7" customWidth="1"/>
    <col min="2" max="5" width="11.7109375" style="7" customWidth="1"/>
    <col min="6" max="6" width="11.7109375" style="8" customWidth="1"/>
    <col min="7" max="8" width="11.7109375" style="7" customWidth="1"/>
    <col min="9" max="9" width="10.8515625" style="7" bestFit="1" customWidth="1"/>
    <col min="10" max="11" width="9.140625" style="10" customWidth="1"/>
    <col min="12" max="16384" width="9.140625" style="7" customWidth="1"/>
  </cols>
  <sheetData>
    <row r="1" spans="1:11" s="2" customFormat="1" ht="15.75">
      <c r="A1" s="1" t="s">
        <v>0</v>
      </c>
      <c r="C1" s="45">
        <v>2001</v>
      </c>
      <c r="E1" s="45">
        <v>2000</v>
      </c>
      <c r="G1" s="45">
        <v>2000</v>
      </c>
      <c r="J1" s="4"/>
      <c r="K1" s="4"/>
    </row>
    <row r="2" spans="1:11" s="2" customFormat="1" ht="30.75">
      <c r="A2" s="56" t="s">
        <v>1</v>
      </c>
      <c r="C2" s="48" t="s">
        <v>56</v>
      </c>
      <c r="E2" s="48" t="s">
        <v>56</v>
      </c>
      <c r="G2" s="6" t="s">
        <v>48</v>
      </c>
      <c r="J2" s="4"/>
      <c r="K2" s="4"/>
    </row>
    <row r="3" spans="1:10" ht="15.75">
      <c r="A3" s="1" t="s">
        <v>2</v>
      </c>
      <c r="C3" s="11"/>
      <c r="E3" s="11"/>
      <c r="F3" s="13"/>
      <c r="G3" s="12"/>
      <c r="H3" s="10"/>
      <c r="I3" s="14"/>
      <c r="J3" s="13"/>
    </row>
    <row r="4" spans="1:9" ht="15">
      <c r="A4" s="2" t="s">
        <v>3</v>
      </c>
      <c r="C4" s="15">
        <v>86931</v>
      </c>
      <c r="E4" s="15">
        <v>78920</v>
      </c>
      <c r="F4" s="17"/>
      <c r="G4" s="16">
        <v>89023</v>
      </c>
      <c r="H4" s="17"/>
      <c r="I4" s="10"/>
    </row>
    <row r="5" spans="1:10" ht="15">
      <c r="A5" s="2" t="s">
        <v>4</v>
      </c>
      <c r="C5" s="15">
        <v>565</v>
      </c>
      <c r="E5" s="15">
        <v>160</v>
      </c>
      <c r="F5" s="17"/>
      <c r="G5" s="16">
        <v>-1174</v>
      </c>
      <c r="H5" s="17"/>
      <c r="I5" s="10"/>
      <c r="J5" s="17"/>
    </row>
    <row r="6" spans="1:10" ht="15">
      <c r="A6" s="2" t="s">
        <v>5</v>
      </c>
      <c r="C6" s="15">
        <v>0</v>
      </c>
      <c r="E6" s="15">
        <v>0</v>
      </c>
      <c r="F6" s="17"/>
      <c r="G6" s="16">
        <v>24</v>
      </c>
      <c r="H6" s="17"/>
      <c r="I6" s="10"/>
      <c r="J6" s="17"/>
    </row>
    <row r="7" spans="1:10" ht="15">
      <c r="A7" s="4" t="s">
        <v>6</v>
      </c>
      <c r="C7" s="43">
        <v>265</v>
      </c>
      <c r="E7" s="43">
        <v>416</v>
      </c>
      <c r="F7" s="17"/>
      <c r="G7" s="44">
        <v>419</v>
      </c>
      <c r="H7" s="17"/>
      <c r="I7" s="10"/>
      <c r="J7" s="17"/>
    </row>
    <row r="8" spans="1:10" ht="15.75">
      <c r="A8" s="1"/>
      <c r="C8" s="18">
        <f>SUM(C4:C7)</f>
        <v>87761</v>
      </c>
      <c r="E8" s="18">
        <f>SUM(E4:E7)</f>
        <v>79496</v>
      </c>
      <c r="F8" s="17"/>
      <c r="G8" s="19">
        <f>SUM(G4:G7)</f>
        <v>88292</v>
      </c>
      <c r="H8" s="20"/>
      <c r="I8" s="14"/>
      <c r="J8" s="17"/>
    </row>
    <row r="9" spans="1:9" ht="15.75">
      <c r="A9" s="1" t="s">
        <v>7</v>
      </c>
      <c r="C9" s="11"/>
      <c r="E9" s="11"/>
      <c r="F9" s="10"/>
      <c r="G9" s="12"/>
      <c r="H9" s="10"/>
      <c r="I9" s="14"/>
    </row>
    <row r="10" spans="1:9" ht="15">
      <c r="A10" s="2" t="s">
        <v>9</v>
      </c>
      <c r="C10" s="15">
        <v>-28318</v>
      </c>
      <c r="E10" s="15">
        <v>-27677</v>
      </c>
      <c r="F10" s="17"/>
      <c r="G10" s="16">
        <v>-32110</v>
      </c>
      <c r="H10" s="17"/>
      <c r="I10" s="10"/>
    </row>
    <row r="11" spans="1:9" ht="15">
      <c r="A11" s="2" t="s">
        <v>8</v>
      </c>
      <c r="C11" s="15">
        <v>-10560</v>
      </c>
      <c r="E11" s="15">
        <v>-6254</v>
      </c>
      <c r="F11" s="10"/>
      <c r="G11" s="15">
        <v>-7168</v>
      </c>
      <c r="H11" s="10"/>
      <c r="I11" s="14"/>
    </row>
    <row r="12" spans="1:9" ht="15">
      <c r="A12" s="2" t="s">
        <v>10</v>
      </c>
      <c r="C12" s="15">
        <v>-17406</v>
      </c>
      <c r="E12" s="15">
        <v>-17783</v>
      </c>
      <c r="F12" s="17"/>
      <c r="G12" s="16">
        <v>-20532</v>
      </c>
      <c r="H12" s="17"/>
      <c r="I12" s="10"/>
    </row>
    <row r="13" spans="1:9" ht="15">
      <c r="A13" s="2" t="s">
        <v>11</v>
      </c>
      <c r="C13" s="15">
        <v>-23376</v>
      </c>
      <c r="E13" s="15">
        <f>-23956+850</f>
        <v>-23106</v>
      </c>
      <c r="F13" s="17"/>
      <c r="G13" s="16">
        <v>-28099</v>
      </c>
      <c r="H13" s="17"/>
      <c r="I13" s="10"/>
    </row>
    <row r="14" spans="1:9" ht="15">
      <c r="A14" s="2" t="s">
        <v>12</v>
      </c>
      <c r="C14" s="15"/>
      <c r="E14" s="15"/>
      <c r="F14" s="21"/>
      <c r="G14" s="3"/>
      <c r="H14" s="17"/>
      <c r="I14" s="10"/>
    </row>
    <row r="15" spans="1:10" ht="15">
      <c r="A15" s="2" t="s">
        <v>13</v>
      </c>
      <c r="C15" s="15">
        <v>-4597</v>
      </c>
      <c r="E15" s="15">
        <v>-4547</v>
      </c>
      <c r="F15" s="17"/>
      <c r="G15" s="16">
        <v>-5980</v>
      </c>
      <c r="H15" s="17"/>
      <c r="I15" s="10"/>
      <c r="J15" s="17"/>
    </row>
    <row r="16" spans="1:8" ht="15">
      <c r="A16" s="4" t="s">
        <v>14</v>
      </c>
      <c r="C16" s="43">
        <v>-114</v>
      </c>
      <c r="E16" s="43">
        <v>-59</v>
      </c>
      <c r="F16" s="17"/>
      <c r="G16" s="44">
        <v>-347</v>
      </c>
      <c r="H16" s="17"/>
    </row>
    <row r="17" spans="1:10" ht="15.75">
      <c r="A17" s="1" t="s">
        <v>15</v>
      </c>
      <c r="C17" s="15">
        <f>SUM(C10:C16)</f>
        <v>-84371</v>
      </c>
      <c r="E17" s="15">
        <f>SUM(E10:E16)</f>
        <v>-79426</v>
      </c>
      <c r="F17" s="17"/>
      <c r="G17" s="15">
        <f>SUM(G10:G16)</f>
        <v>-94236</v>
      </c>
      <c r="H17" s="17"/>
      <c r="I17" s="9"/>
      <c r="J17" s="17"/>
    </row>
    <row r="18" spans="1:11" s="27" customFormat="1" ht="24.75" customHeight="1">
      <c r="A18" s="22" t="s">
        <v>16</v>
      </c>
      <c r="C18" s="18">
        <f>C8+C17</f>
        <v>3390</v>
      </c>
      <c r="E18" s="18">
        <f>E8+E17</f>
        <v>70</v>
      </c>
      <c r="F18" s="23"/>
      <c r="G18" s="18">
        <f>G8+G17</f>
        <v>-5944</v>
      </c>
      <c r="H18" s="23"/>
      <c r="I18" s="25"/>
      <c r="J18" s="26"/>
      <c r="K18" s="26"/>
    </row>
    <row r="19" spans="1:9" ht="28.5" customHeight="1">
      <c r="A19" s="37" t="s">
        <v>17</v>
      </c>
      <c r="C19" s="27"/>
      <c r="E19" s="15"/>
      <c r="F19" s="10"/>
      <c r="G19" s="15"/>
      <c r="H19" s="17"/>
      <c r="I19" s="9"/>
    </row>
    <row r="20" spans="1:9" ht="15">
      <c r="A20" s="4" t="s">
        <v>40</v>
      </c>
      <c r="C20" s="15">
        <v>20</v>
      </c>
      <c r="E20" s="15">
        <v>19</v>
      </c>
      <c r="F20" s="10"/>
      <c r="G20" s="15">
        <v>31</v>
      </c>
      <c r="H20" s="17"/>
      <c r="I20" s="9"/>
    </row>
    <row r="21" spans="1:9" ht="15">
      <c r="A21" s="4" t="s">
        <v>41</v>
      </c>
      <c r="C21" s="43">
        <v>-1653</v>
      </c>
      <c r="E21" s="43">
        <v>-1850</v>
      </c>
      <c r="F21" s="10"/>
      <c r="G21" s="43">
        <v>-2408</v>
      </c>
      <c r="H21" s="17"/>
      <c r="I21" s="9"/>
    </row>
    <row r="22" spans="1:9" ht="15.75">
      <c r="A22" s="37" t="s">
        <v>26</v>
      </c>
      <c r="C22" s="15">
        <f>SUM(C19:C21)</f>
        <v>-1633</v>
      </c>
      <c r="E22" s="15">
        <f>SUM(E19:E21)</f>
        <v>-1831</v>
      </c>
      <c r="F22" s="10"/>
      <c r="G22" s="15">
        <f>SUM(G19:G21)</f>
        <v>-2377</v>
      </c>
      <c r="H22" s="17"/>
      <c r="I22" s="9"/>
    </row>
    <row r="23" spans="1:9" ht="15">
      <c r="A23" s="4"/>
      <c r="C23" s="15"/>
      <c r="E23" s="15"/>
      <c r="F23" s="10"/>
      <c r="G23" s="15"/>
      <c r="H23" s="17"/>
      <c r="I23" s="9"/>
    </row>
    <row r="24" spans="1:9" ht="15.75">
      <c r="A24" s="22" t="s">
        <v>18</v>
      </c>
      <c r="C24" s="18">
        <f>C18+C22</f>
        <v>1757</v>
      </c>
      <c r="E24" s="18">
        <f>E18+E22</f>
        <v>-1761</v>
      </c>
      <c r="F24" s="28"/>
      <c r="G24" s="18">
        <f>G18+G22</f>
        <v>-8321</v>
      </c>
      <c r="H24" s="28"/>
      <c r="I24" s="9"/>
    </row>
    <row r="25" spans="1:9" ht="15">
      <c r="A25" s="49" t="s">
        <v>66</v>
      </c>
      <c r="C25" s="15">
        <v>-492</v>
      </c>
      <c r="E25" s="15">
        <v>493</v>
      </c>
      <c r="F25" s="50"/>
      <c r="G25" s="15">
        <v>2387</v>
      </c>
      <c r="H25" s="28"/>
      <c r="I25" s="9"/>
    </row>
    <row r="26" spans="1:9" ht="18.75" customHeight="1">
      <c r="A26" s="22" t="s">
        <v>49</v>
      </c>
      <c r="C26" s="18">
        <f>SUM(C24:C25)</f>
        <v>1265</v>
      </c>
      <c r="E26" s="18">
        <f>SUM(E24:E25)</f>
        <v>-1268</v>
      </c>
      <c r="F26" s="28"/>
      <c r="G26" s="18">
        <f>SUM(G24:G25)</f>
        <v>-5934</v>
      </c>
      <c r="H26" s="28"/>
      <c r="I26" s="9"/>
    </row>
    <row r="27" spans="1:9" ht="18.75" customHeight="1">
      <c r="A27" s="22"/>
      <c r="C27" s="18"/>
      <c r="E27" s="18"/>
      <c r="F27" s="28"/>
      <c r="G27" s="18"/>
      <c r="H27" s="28"/>
      <c r="I27" s="9"/>
    </row>
    <row r="28" spans="1:9" ht="27" customHeight="1">
      <c r="A28" s="22" t="s">
        <v>31</v>
      </c>
      <c r="B28" s="27"/>
      <c r="C28" s="70">
        <f>C26*1000/C29</f>
        <v>0.5107602858642548</v>
      </c>
      <c r="D28" s="27"/>
      <c r="E28" s="70">
        <f>E26*1000/E29</f>
        <v>-0.5119715750797432</v>
      </c>
      <c r="F28" s="60"/>
      <c r="G28" s="70">
        <f>G26*1000/G29</f>
        <v>-2.395930068235959</v>
      </c>
      <c r="H28" s="28"/>
      <c r="I28" s="9"/>
    </row>
    <row r="29" spans="1:9" ht="21" customHeight="1">
      <c r="A29" s="22" t="s">
        <v>33</v>
      </c>
      <c r="B29" s="27"/>
      <c r="C29" s="18">
        <v>2476700</v>
      </c>
      <c r="D29" s="27"/>
      <c r="E29" s="18">
        <v>2476700</v>
      </c>
      <c r="F29" s="60"/>
      <c r="G29" s="18">
        <v>2476700</v>
      </c>
      <c r="H29" s="28"/>
      <c r="I29" s="9"/>
    </row>
    <row r="30" spans="1:9" ht="15.75">
      <c r="A30" s="22"/>
      <c r="B30" s="18"/>
      <c r="C30" s="18"/>
      <c r="D30" s="18"/>
      <c r="E30" s="28"/>
      <c r="F30" s="29"/>
      <c r="G30" s="28"/>
      <c r="H30" s="28"/>
      <c r="I30" s="9"/>
    </row>
    <row r="31" spans="5:9" ht="12.75">
      <c r="E31" s="28"/>
      <c r="F31" s="29"/>
      <c r="G31" s="28"/>
      <c r="H31" s="28"/>
      <c r="I31" s="9"/>
    </row>
    <row r="32" spans="1:9" ht="15.75">
      <c r="A32" s="49" t="s">
        <v>67</v>
      </c>
      <c r="B32" s="18"/>
      <c r="C32" s="18"/>
      <c r="D32" s="18"/>
      <c r="E32" s="28"/>
      <c r="F32" s="29"/>
      <c r="G32" s="28"/>
      <c r="H32" s="28"/>
      <c r="I32" s="9"/>
    </row>
    <row r="33" spans="1:9" ht="15.75">
      <c r="A33" s="49" t="s">
        <v>57</v>
      </c>
      <c r="B33" s="18"/>
      <c r="C33" s="18"/>
      <c r="D33" s="18"/>
      <c r="E33" s="28"/>
      <c r="F33" s="29"/>
      <c r="G33" s="28"/>
      <c r="H33" s="28"/>
      <c r="I33" s="9"/>
    </row>
    <row r="34" spans="1:9" s="26" customFormat="1" ht="25.5" customHeight="1">
      <c r="A34" s="7"/>
      <c r="B34" s="46"/>
      <c r="C34" s="30"/>
      <c r="D34" s="28"/>
      <c r="E34" s="23"/>
      <c r="F34" s="24"/>
      <c r="G34" s="23"/>
      <c r="H34" s="23"/>
      <c r="I34" s="31"/>
    </row>
    <row r="35" spans="1:8" ht="15.75">
      <c r="A35" s="58" t="s">
        <v>19</v>
      </c>
      <c r="B35" s="27"/>
      <c r="C35" s="46">
        <v>2001</v>
      </c>
      <c r="D35" s="27"/>
      <c r="E35" s="46">
        <v>2000</v>
      </c>
      <c r="F35" s="27"/>
      <c r="G35" s="46">
        <v>2000</v>
      </c>
      <c r="H35" s="28"/>
    </row>
    <row r="36" spans="1:10" ht="15.75">
      <c r="A36" s="59" t="s">
        <v>20</v>
      </c>
      <c r="B36" s="27"/>
      <c r="C36" s="46" t="s">
        <v>68</v>
      </c>
      <c r="D36" s="27"/>
      <c r="E36" s="46" t="s">
        <v>68</v>
      </c>
      <c r="F36" s="60"/>
      <c r="G36" s="46" t="s">
        <v>45</v>
      </c>
      <c r="H36" s="28"/>
      <c r="J36" s="17"/>
    </row>
    <row r="37" spans="1:10" ht="15.75">
      <c r="A37" s="27"/>
      <c r="B37" s="27"/>
      <c r="C37" s="61"/>
      <c r="D37" s="27"/>
      <c r="E37" s="61"/>
      <c r="F37" s="60"/>
      <c r="G37" s="61"/>
      <c r="H37" s="28"/>
      <c r="J37" s="17"/>
    </row>
    <row r="38" spans="1:8" ht="15.75">
      <c r="A38" s="27"/>
      <c r="B38" s="27"/>
      <c r="C38" s="30"/>
      <c r="D38" s="27"/>
      <c r="E38" s="61"/>
      <c r="F38" s="60"/>
      <c r="G38" s="30"/>
      <c r="H38" s="28"/>
    </row>
    <row r="39" spans="1:10" ht="15">
      <c r="A39" s="62" t="s">
        <v>27</v>
      </c>
      <c r="B39" s="27"/>
      <c r="C39" s="63">
        <v>497</v>
      </c>
      <c r="D39" s="27"/>
      <c r="E39" s="63">
        <v>16</v>
      </c>
      <c r="F39" s="60"/>
      <c r="G39" s="63">
        <v>11</v>
      </c>
      <c r="H39" s="28"/>
      <c r="J39" s="17"/>
    </row>
    <row r="40" spans="1:10" ht="15">
      <c r="A40" s="62" t="s">
        <v>28</v>
      </c>
      <c r="B40" s="27"/>
      <c r="C40" s="63">
        <v>37853</v>
      </c>
      <c r="D40" s="27"/>
      <c r="E40" s="63">
        <v>40691</v>
      </c>
      <c r="F40" s="60"/>
      <c r="G40" s="63">
        <v>40237</v>
      </c>
      <c r="H40" s="28"/>
      <c r="J40" s="17"/>
    </row>
    <row r="41" spans="1:10" ht="15">
      <c r="A41" s="62" t="s">
        <v>29</v>
      </c>
      <c r="B41" s="27"/>
      <c r="C41" s="63">
        <f>140+6001</f>
        <v>6141</v>
      </c>
      <c r="D41" s="27"/>
      <c r="E41" s="63">
        <f>378+4620-9</f>
        <v>4989</v>
      </c>
      <c r="F41" s="60"/>
      <c r="G41" s="63">
        <v>6821</v>
      </c>
      <c r="H41" s="28"/>
      <c r="J41" s="17"/>
    </row>
    <row r="42" spans="1:10" ht="15">
      <c r="A42" s="62"/>
      <c r="B42" s="27"/>
      <c r="C42" s="63"/>
      <c r="D42" s="27"/>
      <c r="E42" s="63"/>
      <c r="F42" s="60"/>
      <c r="G42" s="63"/>
      <c r="H42" s="28"/>
      <c r="J42" s="17"/>
    </row>
    <row r="43" spans="1:10" ht="15" customHeight="1">
      <c r="A43" s="62" t="s">
        <v>21</v>
      </c>
      <c r="B43" s="27"/>
      <c r="C43" s="63">
        <v>11461</v>
      </c>
      <c r="D43" s="27"/>
      <c r="E43" s="63">
        <v>12881</v>
      </c>
      <c r="F43" s="23"/>
      <c r="G43" s="63">
        <v>11078</v>
      </c>
      <c r="H43" s="33"/>
      <c r="I43" s="14"/>
      <c r="J43" s="17"/>
    </row>
    <row r="44" spans="1:7" ht="15">
      <c r="A44" s="62" t="s">
        <v>30</v>
      </c>
      <c r="B44" s="27"/>
      <c r="C44" s="63">
        <v>7944</v>
      </c>
      <c r="D44" s="27"/>
      <c r="E44" s="63">
        <v>7409</v>
      </c>
      <c r="F44" s="27"/>
      <c r="G44" s="63">
        <v>5297</v>
      </c>
    </row>
    <row r="45" spans="1:7" ht="15">
      <c r="A45" s="62" t="s">
        <v>22</v>
      </c>
      <c r="B45" s="27"/>
      <c r="C45" s="63">
        <v>882</v>
      </c>
      <c r="D45" s="27"/>
      <c r="E45" s="63">
        <v>664</v>
      </c>
      <c r="F45" s="27"/>
      <c r="G45" s="63">
        <v>495</v>
      </c>
    </row>
    <row r="46" spans="1:7" ht="21" customHeight="1">
      <c r="A46" s="64" t="s">
        <v>23</v>
      </c>
      <c r="B46" s="27"/>
      <c r="C46" s="65">
        <f>SUM(C39:C45)</f>
        <v>64778</v>
      </c>
      <c r="D46" s="27"/>
      <c r="E46" s="65">
        <f>SUM(E39:E45)</f>
        <v>66650</v>
      </c>
      <c r="F46" s="27"/>
      <c r="G46" s="65">
        <f>SUM(G39:G45)</f>
        <v>63939</v>
      </c>
    </row>
    <row r="47" spans="1:7" ht="12.75" customHeight="1">
      <c r="A47" s="62"/>
      <c r="B47" s="27"/>
      <c r="C47" s="59"/>
      <c r="D47" s="27"/>
      <c r="E47" s="27"/>
      <c r="F47" s="27"/>
      <c r="G47" s="59"/>
    </row>
    <row r="48" spans="1:7" ht="15" customHeight="1">
      <c r="A48" s="62" t="s">
        <v>24</v>
      </c>
      <c r="B48" s="27"/>
      <c r="C48" s="63">
        <f>10478+6001</f>
        <v>16479</v>
      </c>
      <c r="D48" s="27"/>
      <c r="E48" s="63">
        <v>19880</v>
      </c>
      <c r="F48" s="27"/>
      <c r="G48" s="63">
        <v>15214</v>
      </c>
    </row>
    <row r="49" spans="1:7" ht="15">
      <c r="A49" s="62" t="s">
        <v>42</v>
      </c>
      <c r="B49" s="27"/>
      <c r="C49" s="63">
        <v>33348</v>
      </c>
      <c r="D49" s="27"/>
      <c r="E49" s="63">
        <v>31105</v>
      </c>
      <c r="F49" s="27"/>
      <c r="G49" s="63">
        <v>38122</v>
      </c>
    </row>
    <row r="50" spans="1:7" ht="15">
      <c r="A50" s="62" t="s">
        <v>43</v>
      </c>
      <c r="B50" s="27"/>
      <c r="C50" s="63">
        <v>14951</v>
      </c>
      <c r="D50" s="27"/>
      <c r="E50" s="63">
        <v>15665</v>
      </c>
      <c r="F50" s="27"/>
      <c r="G50" s="63">
        <v>10603</v>
      </c>
    </row>
    <row r="51" spans="1:7" ht="21" customHeight="1">
      <c r="A51" s="64" t="s">
        <v>25</v>
      </c>
      <c r="B51" s="27"/>
      <c r="C51" s="65">
        <f>SUM(C48:C50)</f>
        <v>64778</v>
      </c>
      <c r="D51" s="27"/>
      <c r="E51" s="65">
        <f>SUM(E48:E50)</f>
        <v>66650</v>
      </c>
      <c r="F51" s="27"/>
      <c r="G51" s="65">
        <f>SUM(G48:G50)</f>
        <v>63939</v>
      </c>
    </row>
    <row r="52" spans="1:7" ht="15">
      <c r="A52" s="66"/>
      <c r="B52" s="27"/>
      <c r="C52" s="59"/>
      <c r="D52" s="27"/>
      <c r="E52" s="59"/>
      <c r="F52" s="27"/>
      <c r="G52" s="59"/>
    </row>
    <row r="53" spans="1:7" ht="12.75">
      <c r="A53" s="67"/>
      <c r="B53" s="27"/>
      <c r="C53" s="27"/>
      <c r="D53" s="27"/>
      <c r="E53" s="27"/>
      <c r="F53" s="27"/>
      <c r="G53" s="27"/>
    </row>
    <row r="54" spans="1:7" ht="20.25" customHeight="1">
      <c r="A54" s="62" t="s">
        <v>47</v>
      </c>
      <c r="B54" s="27"/>
      <c r="C54" s="68">
        <f>C48/C51</f>
        <v>0.25439192318379694</v>
      </c>
      <c r="D54" s="27"/>
      <c r="E54" s="68">
        <f>E48/E51</f>
        <v>0.29827456864216056</v>
      </c>
      <c r="F54" s="27"/>
      <c r="G54" s="68">
        <f>G48/G51</f>
        <v>0.23794554184457062</v>
      </c>
    </row>
    <row r="55" spans="1:7" ht="12.75">
      <c r="A55" s="66"/>
      <c r="B55" s="27"/>
      <c r="C55" s="27"/>
      <c r="D55" s="27"/>
      <c r="E55" s="27"/>
      <c r="F55" s="69"/>
      <c r="G55" s="27"/>
    </row>
    <row r="56" spans="1:4" ht="15.75">
      <c r="A56" s="42" t="s">
        <v>65</v>
      </c>
      <c r="B56" s="42"/>
      <c r="C56" s="42"/>
      <c r="D56" s="38"/>
    </row>
    <row r="57" spans="1:4" ht="15">
      <c r="A57" s="38" t="s">
        <v>20</v>
      </c>
      <c r="B57" s="38"/>
      <c r="C57" s="38"/>
      <c r="D57" s="38"/>
    </row>
    <row r="58" spans="1:4" ht="15">
      <c r="A58" s="38"/>
      <c r="B58" s="38"/>
      <c r="C58" s="38"/>
      <c r="D58" s="38"/>
    </row>
    <row r="59" spans="1:7" ht="15.75">
      <c r="A59" s="38"/>
      <c r="C59" s="46" t="s">
        <v>54</v>
      </c>
      <c r="E59" s="46" t="s">
        <v>55</v>
      </c>
      <c r="G59" s="46">
        <v>2000</v>
      </c>
    </row>
    <row r="60" spans="1:7" ht="15.75">
      <c r="A60" s="38"/>
      <c r="C60" s="46" t="s">
        <v>58</v>
      </c>
      <c r="E60" s="46" t="s">
        <v>58</v>
      </c>
      <c r="G60" s="46" t="s">
        <v>45</v>
      </c>
    </row>
    <row r="61" spans="1:7" ht="15">
      <c r="A61" s="38"/>
      <c r="C61" s="38"/>
      <c r="E61" s="38"/>
      <c r="G61" s="38"/>
    </row>
    <row r="62" spans="1:7" ht="15">
      <c r="A62" s="38" t="s">
        <v>52</v>
      </c>
      <c r="C62" s="39">
        <v>15214</v>
      </c>
      <c r="E62" s="39">
        <v>17021</v>
      </c>
      <c r="G62" s="39">
        <v>17021</v>
      </c>
    </row>
    <row r="63" spans="1:7" ht="15">
      <c r="A63" s="38" t="s">
        <v>50</v>
      </c>
      <c r="C63" s="38"/>
      <c r="E63" s="38"/>
      <c r="G63" s="39"/>
    </row>
    <row r="64" spans="1:7" ht="15">
      <c r="A64" s="38" t="s">
        <v>51</v>
      </c>
      <c r="C64" s="38"/>
      <c r="E64" s="39">
        <v>4127</v>
      </c>
      <c r="G64" s="39">
        <v>4127</v>
      </c>
    </row>
    <row r="65" spans="1:7" ht="15">
      <c r="A65" s="38" t="s">
        <v>49</v>
      </c>
      <c r="C65" s="40">
        <v>1265</v>
      </c>
      <c r="E65" s="40">
        <v>-1268</v>
      </c>
      <c r="G65" s="41">
        <v>-5934</v>
      </c>
    </row>
    <row r="66" spans="1:7" ht="15">
      <c r="A66" s="38" t="s">
        <v>32</v>
      </c>
      <c r="C66" s="39">
        <f>SUM(C62:C65)</f>
        <v>16479</v>
      </c>
      <c r="E66" s="39">
        <f>SUM(E62:E65)</f>
        <v>19880</v>
      </c>
      <c r="G66" s="39">
        <f>SUM(G62:G65)</f>
        <v>15214</v>
      </c>
    </row>
    <row r="67" ht="12.75">
      <c r="A67" s="35"/>
    </row>
    <row r="68" ht="12.75">
      <c r="A68" s="35"/>
    </row>
    <row r="69" ht="12.75">
      <c r="A69" s="36"/>
    </row>
    <row r="70" ht="12.75">
      <c r="A70" s="34"/>
    </row>
    <row r="71" spans="1:6" ht="15.75">
      <c r="A71" s="42" t="s">
        <v>35</v>
      </c>
      <c r="B71" s="38"/>
      <c r="C71" s="38"/>
      <c r="D71" s="38"/>
      <c r="E71" s="38"/>
      <c r="F71" s="38"/>
    </row>
    <row r="72" spans="1:7" ht="15.75">
      <c r="A72" s="38" t="s">
        <v>20</v>
      </c>
      <c r="C72" s="57">
        <v>2001</v>
      </c>
      <c r="E72" s="57">
        <v>2000</v>
      </c>
      <c r="G72" s="57">
        <v>2000</v>
      </c>
    </row>
    <row r="73" spans="1:7" ht="15.75">
      <c r="A73" s="38"/>
      <c r="C73" s="57" t="s">
        <v>56</v>
      </c>
      <c r="E73" s="57" t="s">
        <v>56</v>
      </c>
      <c r="G73" s="57" t="s">
        <v>44</v>
      </c>
    </row>
    <row r="74" ht="15">
      <c r="A74" s="38"/>
    </row>
    <row r="75" spans="1:7" ht="15">
      <c r="A75" s="38" t="s">
        <v>36</v>
      </c>
      <c r="C75" s="39">
        <v>7534</v>
      </c>
      <c r="E75" s="39">
        <v>3757</v>
      </c>
      <c r="G75" s="39">
        <v>-2846</v>
      </c>
    </row>
    <row r="76" spans="1:7" ht="15">
      <c r="A76" s="38" t="s">
        <v>37</v>
      </c>
      <c r="C76" s="39">
        <v>-2373</v>
      </c>
      <c r="E76" s="39">
        <v>-3265</v>
      </c>
      <c r="G76" s="39">
        <v>-3848</v>
      </c>
    </row>
    <row r="77" spans="1:7" ht="15">
      <c r="A77" s="38" t="s">
        <v>38</v>
      </c>
      <c r="C77" s="41">
        <v>-4774</v>
      </c>
      <c r="E77" s="41">
        <v>-351</v>
      </c>
      <c r="G77" s="41">
        <v>6666</v>
      </c>
    </row>
    <row r="78" spans="1:7" ht="15">
      <c r="A78" s="38" t="s">
        <v>39</v>
      </c>
      <c r="C78" s="38">
        <f>SUM(C75:C77)</f>
        <v>387</v>
      </c>
      <c r="E78" s="38">
        <f>SUM(E75:E77)</f>
        <v>141</v>
      </c>
      <c r="G78" s="38">
        <f>SUM(G75:G77)</f>
        <v>-28</v>
      </c>
    </row>
    <row r="79" spans="1:7" ht="15">
      <c r="A79" s="38"/>
      <c r="C79" s="38"/>
      <c r="E79" s="38"/>
      <c r="G79" s="38"/>
    </row>
    <row r="80" spans="1:7" ht="15">
      <c r="A80" s="38"/>
      <c r="C80" s="38"/>
      <c r="E80" s="38"/>
      <c r="G80" s="38"/>
    </row>
    <row r="81" spans="1:7" ht="15">
      <c r="A81" s="38"/>
      <c r="C81" s="38"/>
      <c r="E81" s="38"/>
      <c r="G81" s="38"/>
    </row>
    <row r="82" ht="12.75">
      <c r="A82" s="35"/>
    </row>
    <row r="83" ht="12.75">
      <c r="A83" s="35"/>
    </row>
    <row r="84" spans="1:9" ht="15.75">
      <c r="A84" s="1" t="s">
        <v>46</v>
      </c>
      <c r="B84" s="45">
        <v>2001</v>
      </c>
      <c r="C84" s="45">
        <v>2001</v>
      </c>
      <c r="D84" s="51">
        <v>2001</v>
      </c>
      <c r="E84" s="45">
        <v>2000</v>
      </c>
      <c r="F84" s="45">
        <v>2000</v>
      </c>
      <c r="G84" s="51">
        <v>2000</v>
      </c>
      <c r="H84" s="45">
        <v>2000</v>
      </c>
      <c r="I84" s="45">
        <v>2000</v>
      </c>
    </row>
    <row r="85" spans="1:9" ht="31.5">
      <c r="A85" s="5" t="s">
        <v>1</v>
      </c>
      <c r="B85" s="48" t="s">
        <v>60</v>
      </c>
      <c r="C85" s="48" t="s">
        <v>59</v>
      </c>
      <c r="D85" s="52" t="s">
        <v>61</v>
      </c>
      <c r="E85" s="48" t="s">
        <v>60</v>
      </c>
      <c r="F85" s="48" t="s">
        <v>59</v>
      </c>
      <c r="G85" s="52" t="s">
        <v>61</v>
      </c>
      <c r="H85" s="6" t="s">
        <v>62</v>
      </c>
      <c r="I85" s="6" t="s">
        <v>44</v>
      </c>
    </row>
    <row r="86" spans="1:9" ht="15.75">
      <c r="A86" s="1" t="s">
        <v>2</v>
      </c>
      <c r="B86" s="11"/>
      <c r="C86" s="11"/>
      <c r="D86" s="53"/>
      <c r="E86" s="11"/>
      <c r="F86" s="11"/>
      <c r="G86" s="53"/>
      <c r="H86" s="11"/>
      <c r="I86" s="12"/>
    </row>
    <row r="87" spans="1:9" ht="15">
      <c r="A87" s="2" t="s">
        <v>3</v>
      </c>
      <c r="B87" s="15">
        <v>11375</v>
      </c>
      <c r="C87" s="15">
        <v>39266</v>
      </c>
      <c r="D87" s="54">
        <v>36290</v>
      </c>
      <c r="E87" s="15">
        <v>11016</v>
      </c>
      <c r="F87" s="15">
        <f>51297-E87</f>
        <v>40281</v>
      </c>
      <c r="G87" s="54">
        <f>78920-E87-F87</f>
        <v>27623</v>
      </c>
      <c r="H87" s="15">
        <f>I87-E87-F87-G87</f>
        <v>10103</v>
      </c>
      <c r="I87" s="16">
        <v>89023</v>
      </c>
    </row>
    <row r="88" spans="1:9" ht="15">
      <c r="A88" s="2" t="s">
        <v>4</v>
      </c>
      <c r="B88" s="15">
        <v>3494</v>
      </c>
      <c r="C88" s="15">
        <v>-921</v>
      </c>
      <c r="D88" s="54">
        <v>-2008</v>
      </c>
      <c r="E88" s="15">
        <v>3744</v>
      </c>
      <c r="F88" s="15">
        <f>3379-3744</f>
        <v>-365</v>
      </c>
      <c r="G88" s="54">
        <f>160-E88-F88</f>
        <v>-3219</v>
      </c>
      <c r="H88" s="15">
        <f>I88-E88-F88-G88</f>
        <v>-1334</v>
      </c>
      <c r="I88" s="16">
        <v>-1174</v>
      </c>
    </row>
    <row r="89" spans="1:9" ht="15">
      <c r="A89" s="2" t="s">
        <v>5</v>
      </c>
      <c r="B89" s="15">
        <v>0</v>
      </c>
      <c r="C89" s="15">
        <v>0</v>
      </c>
      <c r="D89" s="54">
        <v>0</v>
      </c>
      <c r="E89" s="15">
        <v>0</v>
      </c>
      <c r="F89" s="15"/>
      <c r="G89" s="54"/>
      <c r="H89" s="15">
        <f>I89-E89-F89-G89</f>
        <v>24</v>
      </c>
      <c r="I89" s="16">
        <v>24</v>
      </c>
    </row>
    <row r="90" spans="1:9" ht="15">
      <c r="A90" s="4" t="s">
        <v>63</v>
      </c>
      <c r="B90" s="43">
        <f>264-249</f>
        <v>15</v>
      </c>
      <c r="C90" s="43">
        <f>591-595+4</f>
        <v>0</v>
      </c>
      <c r="D90" s="55">
        <f>-590+844-4</f>
        <v>250</v>
      </c>
      <c r="E90" s="43">
        <v>239</v>
      </c>
      <c r="F90" s="43">
        <f>372-E90</f>
        <v>133</v>
      </c>
      <c r="G90" s="55">
        <f>416-E90-F90</f>
        <v>44</v>
      </c>
      <c r="H90" s="15">
        <f>I90-E90-F90-G90</f>
        <v>3</v>
      </c>
      <c r="I90" s="44">
        <v>419</v>
      </c>
    </row>
    <row r="91" spans="1:9" ht="15.75">
      <c r="A91" s="1"/>
      <c r="B91" s="18">
        <f aca="true" t="shared" si="0" ref="B91:I91">SUM(B87:B90)</f>
        <v>14884</v>
      </c>
      <c r="C91" s="18">
        <f t="shared" si="0"/>
        <v>38345</v>
      </c>
      <c r="D91" s="47">
        <f t="shared" si="0"/>
        <v>34532</v>
      </c>
      <c r="E91" s="18">
        <f t="shared" si="0"/>
        <v>14999</v>
      </c>
      <c r="F91" s="18">
        <f t="shared" si="0"/>
        <v>40049</v>
      </c>
      <c r="G91" s="47">
        <f t="shared" si="0"/>
        <v>24448</v>
      </c>
      <c r="H91" s="18">
        <f t="shared" si="0"/>
        <v>8796</v>
      </c>
      <c r="I91" s="19">
        <f t="shared" si="0"/>
        <v>88292</v>
      </c>
    </row>
    <row r="92" spans="1:9" ht="15.75">
      <c r="A92" s="1" t="s">
        <v>7</v>
      </c>
      <c r="B92" s="11"/>
      <c r="C92" s="11"/>
      <c r="D92" s="53"/>
      <c r="E92" s="11"/>
      <c r="F92" s="11"/>
      <c r="G92" s="53"/>
      <c r="H92" s="11"/>
      <c r="I92" s="12"/>
    </row>
    <row r="93" spans="1:9" ht="15">
      <c r="A93" s="2" t="s">
        <v>9</v>
      </c>
      <c r="B93" s="15">
        <f>-6530+249</f>
        <v>-6281</v>
      </c>
      <c r="C93" s="15">
        <f>-12253+595-4</f>
        <v>-11662</v>
      </c>
      <c r="D93" s="54">
        <f>-9535-844+4</f>
        <v>-10375</v>
      </c>
      <c r="E93" s="15">
        <v>-7123</v>
      </c>
      <c r="F93" s="15">
        <f>-19527-E93</f>
        <v>-12404</v>
      </c>
      <c r="G93" s="54">
        <f>-27677-E93-F93</f>
        <v>-8150</v>
      </c>
      <c r="H93" s="15">
        <f aca="true" t="shared" si="1" ref="H93:H99">I93-E93-F93-G93</f>
        <v>-4433</v>
      </c>
      <c r="I93" s="16">
        <v>-32110</v>
      </c>
    </row>
    <row r="94" spans="1:9" ht="15">
      <c r="A94" s="2" t="s">
        <v>8</v>
      </c>
      <c r="B94" s="15">
        <v>-1230</v>
      </c>
      <c r="C94" s="15">
        <v>-4899</v>
      </c>
      <c r="D94" s="54">
        <v>-4431</v>
      </c>
      <c r="E94" s="15">
        <v>-718</v>
      </c>
      <c r="F94" s="15">
        <f>-4294-E94</f>
        <v>-3576</v>
      </c>
      <c r="G94" s="54">
        <f>-6254-E94-F94</f>
        <v>-1960</v>
      </c>
      <c r="H94" s="15">
        <f t="shared" si="1"/>
        <v>-914</v>
      </c>
      <c r="I94" s="15">
        <v>-7168</v>
      </c>
    </row>
    <row r="95" spans="1:9" ht="15">
      <c r="A95" s="2" t="s">
        <v>10</v>
      </c>
      <c r="B95" s="15">
        <v>-4759</v>
      </c>
      <c r="C95" s="15">
        <v>-6797</v>
      </c>
      <c r="D95" s="54">
        <v>-5850</v>
      </c>
      <c r="E95" s="15">
        <v>-4916</v>
      </c>
      <c r="F95" s="15">
        <f>-12689-E95</f>
        <v>-7773</v>
      </c>
      <c r="G95" s="54">
        <f>-17783-E95-F95</f>
        <v>-5094</v>
      </c>
      <c r="H95" s="15">
        <f t="shared" si="1"/>
        <v>-2749</v>
      </c>
      <c r="I95" s="16">
        <v>-20532</v>
      </c>
    </row>
    <row r="96" spans="1:9" ht="15">
      <c r="A96" s="2" t="s">
        <v>11</v>
      </c>
      <c r="B96" s="15">
        <v>-5400</v>
      </c>
      <c r="C96" s="15">
        <v>-8576</v>
      </c>
      <c r="D96" s="54">
        <v>-9400</v>
      </c>
      <c r="E96" s="15">
        <v>-6424</v>
      </c>
      <c r="F96" s="15">
        <f>-15673-E96</f>
        <v>-9249</v>
      </c>
      <c r="G96" s="54">
        <f>-23106-E96-F96</f>
        <v>-7433</v>
      </c>
      <c r="H96" s="15">
        <f t="shared" si="1"/>
        <v>-4993</v>
      </c>
      <c r="I96" s="16">
        <v>-28099</v>
      </c>
    </row>
    <row r="97" spans="1:9" ht="15">
      <c r="A97" s="2" t="s">
        <v>12</v>
      </c>
      <c r="B97" s="15"/>
      <c r="C97" s="15"/>
      <c r="D97" s="54"/>
      <c r="E97" s="15"/>
      <c r="F97" s="15"/>
      <c r="G97" s="54"/>
      <c r="H97" s="15"/>
      <c r="I97" s="3"/>
    </row>
    <row r="98" spans="1:9" ht="15">
      <c r="A98" s="2" t="s">
        <v>13</v>
      </c>
      <c r="B98" s="15">
        <v>-1470</v>
      </c>
      <c r="C98" s="15">
        <v>-1558</v>
      </c>
      <c r="D98" s="54">
        <v>-1569</v>
      </c>
      <c r="E98" s="15">
        <v>-1510</v>
      </c>
      <c r="F98" s="15">
        <f>-3082-E98</f>
        <v>-1572</v>
      </c>
      <c r="G98" s="54">
        <f>-4547-E98-F98</f>
        <v>-1465</v>
      </c>
      <c r="H98" s="15">
        <f t="shared" si="1"/>
        <v>-1433</v>
      </c>
      <c r="I98" s="16">
        <v>-5980</v>
      </c>
    </row>
    <row r="99" spans="1:9" ht="15">
      <c r="A99" s="4" t="s">
        <v>14</v>
      </c>
      <c r="B99" s="43">
        <v>-5</v>
      </c>
      <c r="C99" s="43">
        <v>-55</v>
      </c>
      <c r="D99" s="55">
        <v>-54</v>
      </c>
      <c r="E99" s="43">
        <v>-10</v>
      </c>
      <c r="F99" s="43">
        <f>-36-E99</f>
        <v>-26</v>
      </c>
      <c r="G99" s="55">
        <f>-59-E99-F99</f>
        <v>-23</v>
      </c>
      <c r="H99" s="43">
        <f t="shared" si="1"/>
        <v>-288</v>
      </c>
      <c r="I99" s="44">
        <v>-347</v>
      </c>
    </row>
    <row r="100" spans="1:9" ht="15.75">
      <c r="A100" s="1" t="s">
        <v>15</v>
      </c>
      <c r="B100" s="18">
        <f aca="true" t="shared" si="2" ref="B100:I100">SUM(B93:B99)</f>
        <v>-19145</v>
      </c>
      <c r="C100" s="18">
        <f t="shared" si="2"/>
        <v>-33547</v>
      </c>
      <c r="D100" s="47">
        <f t="shared" si="2"/>
        <v>-31679</v>
      </c>
      <c r="E100" s="18">
        <f t="shared" si="2"/>
        <v>-20701</v>
      </c>
      <c r="F100" s="18">
        <f t="shared" si="2"/>
        <v>-34600</v>
      </c>
      <c r="G100" s="47">
        <f t="shared" si="2"/>
        <v>-24125</v>
      </c>
      <c r="H100" s="18">
        <f t="shared" si="2"/>
        <v>-14810</v>
      </c>
      <c r="I100" s="18">
        <f t="shared" si="2"/>
        <v>-94236</v>
      </c>
    </row>
    <row r="101" spans="1:9" ht="15.75">
      <c r="A101" s="22" t="s">
        <v>16</v>
      </c>
      <c r="B101" s="18">
        <f aca="true" t="shared" si="3" ref="B101:I101">B91+B100</f>
        <v>-4261</v>
      </c>
      <c r="C101" s="18">
        <f t="shared" si="3"/>
        <v>4798</v>
      </c>
      <c r="D101" s="47">
        <f t="shared" si="3"/>
        <v>2853</v>
      </c>
      <c r="E101" s="18">
        <f t="shared" si="3"/>
        <v>-5702</v>
      </c>
      <c r="F101" s="18">
        <f t="shared" si="3"/>
        <v>5449</v>
      </c>
      <c r="G101" s="47">
        <f t="shared" si="3"/>
        <v>323</v>
      </c>
      <c r="H101" s="18">
        <f t="shared" si="3"/>
        <v>-6014</v>
      </c>
      <c r="I101" s="18">
        <f t="shared" si="3"/>
        <v>-5944</v>
      </c>
    </row>
    <row r="102" spans="1:9" ht="15">
      <c r="A102" s="4" t="s">
        <v>53</v>
      </c>
      <c r="B102" s="15">
        <v>-543</v>
      </c>
      <c r="C102" s="15">
        <v>-594</v>
      </c>
      <c r="D102" s="54">
        <v>-496</v>
      </c>
      <c r="E102" s="15">
        <v>-603</v>
      </c>
      <c r="F102" s="15">
        <v>-672</v>
      </c>
      <c r="G102" s="54">
        <v>-556</v>
      </c>
      <c r="H102" s="15">
        <v>-546</v>
      </c>
      <c r="I102" s="15">
        <v>-2377</v>
      </c>
    </row>
    <row r="103" spans="1:9" ht="15.75">
      <c r="A103" s="22" t="s">
        <v>18</v>
      </c>
      <c r="B103" s="18">
        <f aca="true" t="shared" si="4" ref="B103:I103">SUM(B101:B102)</f>
        <v>-4804</v>
      </c>
      <c r="C103" s="18">
        <f t="shared" si="4"/>
        <v>4204</v>
      </c>
      <c r="D103" s="47">
        <f t="shared" si="4"/>
        <v>2357</v>
      </c>
      <c r="E103" s="18">
        <f t="shared" si="4"/>
        <v>-6305</v>
      </c>
      <c r="F103" s="18">
        <f t="shared" si="4"/>
        <v>4777</v>
      </c>
      <c r="G103" s="47">
        <f t="shared" si="4"/>
        <v>-233</v>
      </c>
      <c r="H103" s="18">
        <f t="shared" si="4"/>
        <v>-6560</v>
      </c>
      <c r="I103" s="18">
        <f t="shared" si="4"/>
        <v>-8321</v>
      </c>
    </row>
    <row r="104" spans="1:9" ht="15">
      <c r="A104" s="4"/>
      <c r="B104"/>
      <c r="C104"/>
      <c r="D104"/>
      <c r="E104"/>
      <c r="F104"/>
      <c r="G104"/>
      <c r="H104"/>
      <c r="I104"/>
    </row>
    <row r="105" spans="1:9" ht="15.75">
      <c r="A105" s="26" t="s">
        <v>64</v>
      </c>
      <c r="B105" s="18"/>
      <c r="C105" s="18"/>
      <c r="D105" s="18"/>
      <c r="E105" s="18"/>
      <c r="F105" s="18"/>
      <c r="G105" s="18"/>
      <c r="H105" s="18"/>
      <c r="I105" s="18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5">
      <c r="A113" s="32" t="s">
        <v>34</v>
      </c>
      <c r="B113"/>
      <c r="C113"/>
      <c r="D113"/>
      <c r="E113"/>
      <c r="F113"/>
      <c r="G113"/>
      <c r="H113"/>
      <c r="I113"/>
    </row>
  </sheetData>
  <printOptions/>
  <pageMargins left="0.67" right="0.52" top="0.7" bottom="0.58" header="0.27" footer="0.26"/>
  <pageSetup fitToHeight="0" fitToWidth="1" horizontalDpi="360" verticalDpi="360" orientation="portrait" paperSize="9" scale="65" r:id="rId1"/>
  <headerFooter alignWithMargins="0">
    <oddHeader>&amp;LÅHUS GLASS AB</oddHead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Åhusglass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ANN</cp:lastModifiedBy>
  <cp:lastPrinted>2001-10-25T15:47:08Z</cp:lastPrinted>
  <dcterms:created xsi:type="dcterms:W3CDTF">2000-10-22T15:02:17Z</dcterms:created>
  <dcterms:modified xsi:type="dcterms:W3CDTF">2001-10-25T15:47:14Z</dcterms:modified>
  <cp:category/>
  <cp:version/>
  <cp:contentType/>
  <cp:contentStatus/>
</cp:coreProperties>
</file>