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110" windowWidth="9015" windowHeight="4710" tabRatio="776" activeTab="0"/>
  </bookViews>
  <sheets>
    <sheet name="2002 09 30" sheetId="1" r:id="rId1"/>
  </sheets>
  <definedNames/>
  <calcPr fullCalcOnLoad="1"/>
</workbook>
</file>

<file path=xl/sharedStrings.xml><?xml version="1.0" encoding="utf-8"?>
<sst xmlns="http://schemas.openxmlformats.org/spreadsheetml/2006/main" count="152" uniqueCount="122">
  <si>
    <t xml:space="preserve"> </t>
  </si>
  <si>
    <t>Nettoomsättning</t>
  </si>
  <si>
    <t>Bruttoresultat</t>
  </si>
  <si>
    <t>Försäljningskostnader</t>
  </si>
  <si>
    <t>Administrationskostnader</t>
  </si>
  <si>
    <t>Övriga rörelseintäkter</t>
  </si>
  <si>
    <t>Rörelseresultat</t>
  </si>
  <si>
    <t>Finansnetto</t>
  </si>
  <si>
    <t>Vinst före skatt</t>
  </si>
  <si>
    <t xml:space="preserve">Skattekostnad </t>
  </si>
  <si>
    <t xml:space="preserve">Nettovinst </t>
  </si>
  <si>
    <t>Immateriella anläggningstillgångar</t>
  </si>
  <si>
    <t>Materiella anläggningstillgångar</t>
  </si>
  <si>
    <t>Varulager</t>
  </si>
  <si>
    <t>Fordringar</t>
  </si>
  <si>
    <t>Kassa och bank</t>
  </si>
  <si>
    <t>Eget kapital</t>
  </si>
  <si>
    <t>Avsättningar</t>
  </si>
  <si>
    <t>Omsättning</t>
  </si>
  <si>
    <t>Pastejköket</t>
  </si>
  <si>
    <t>Charkdelikatesser</t>
  </si>
  <si>
    <t>Koncerngemensamt</t>
  </si>
  <si>
    <t>Koncernen</t>
  </si>
  <si>
    <t>Nyckeltal</t>
  </si>
  <si>
    <t>12 mån</t>
  </si>
  <si>
    <t>Omsättning, Mkr</t>
  </si>
  <si>
    <t>Rörelseresultat, Mkr</t>
  </si>
  <si>
    <t>Rörelsemarginal, %</t>
  </si>
  <si>
    <t>Genomsnittligt operativt kapital, Mkr</t>
  </si>
  <si>
    <t>Räntabilitet på operativt kapital, %</t>
  </si>
  <si>
    <t>Soliditet, %</t>
  </si>
  <si>
    <t>Antal aktier (miljoner)</t>
  </si>
  <si>
    <t>Avskrivningar</t>
  </si>
  <si>
    <t>Investeringar i matriella anläggningstillgångar (netto)</t>
  </si>
  <si>
    <t>Förändring i rörelsekapital</t>
  </si>
  <si>
    <t>Utdelning</t>
  </si>
  <si>
    <t>Förändring i likvida medel</t>
  </si>
  <si>
    <t>storhushållsmarknaden. Företaget grundades 1984.</t>
  </si>
  <si>
    <r>
      <t>Sarduskoncernens resultaträkning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</si>
  <si>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r>
      <t>Sarduskoncernens balansräkning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</si>
  <si>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r>
      <t>Pastejköket</t>
    </r>
    <r>
      <rPr>
        <sz val="10"/>
        <rFont val="Times New Roman"/>
        <family val="1"/>
      </rPr>
      <t xml:space="preserve"> är marknadsledande på bordsaskar för leverpastej. Flertalet av företagets</t>
    </r>
  </si>
  <si>
    <r>
      <t xml:space="preserve">produkter är välkända i många hem: </t>
    </r>
    <r>
      <rPr>
        <b/>
        <sz val="10"/>
        <rFont val="Times New Roman"/>
        <family val="1"/>
      </rPr>
      <t>Lindbergs</t>
    </r>
    <r>
      <rPr>
        <sz val="10"/>
        <rFont val="Times New Roman"/>
        <family val="1"/>
      </rPr>
      <t xml:space="preserve"> och </t>
    </r>
    <r>
      <rPr>
        <b/>
        <sz val="10"/>
        <rFont val="Times New Roman"/>
        <family val="1"/>
      </rPr>
      <t>Arboga-paste</t>
    </r>
    <r>
      <rPr>
        <sz val="10"/>
        <rFont val="Times New Roman"/>
        <family val="1"/>
      </rPr>
      <t xml:space="preserve">j, </t>
    </r>
    <r>
      <rPr>
        <b/>
        <sz val="10"/>
        <rFont val="Times New Roman"/>
        <family val="1"/>
      </rPr>
      <t>Norrboda korv</t>
    </r>
    <r>
      <rPr>
        <sz val="10"/>
        <rFont val="Times New Roman"/>
        <family val="1"/>
      </rPr>
      <t xml:space="preserve"> och inte</t>
    </r>
  </si>
  <si>
    <r>
      <t>Charkdelikatesser</t>
    </r>
    <r>
      <rPr>
        <sz val="10"/>
        <rFont val="Times New Roman"/>
        <family val="1"/>
      </rPr>
      <t xml:space="preserve"> i Halmstad tillverkar och marknadsför charkprodukter. Den populära </t>
    </r>
  </si>
  <si>
    <t>Övriga skulder</t>
  </si>
  <si>
    <t>Betald skatt</t>
  </si>
  <si>
    <t>Övriga ej likvidpåverkande poster</t>
  </si>
  <si>
    <t>Denna bokslutsrapport har ej granskats av bolagets revisorer.</t>
  </si>
  <si>
    <t>Bruttoinvesteringar, exkl förvärv, Mkr</t>
  </si>
  <si>
    <t>helår</t>
  </si>
  <si>
    <t xml:space="preserve">Rullande </t>
  </si>
  <si>
    <t>Helår</t>
  </si>
  <si>
    <t>Rullande</t>
  </si>
  <si>
    <r>
      <t xml:space="preserve">minst </t>
    </r>
    <r>
      <rPr>
        <b/>
        <sz val="10"/>
        <rFont val="Times New Roman"/>
        <family val="1"/>
      </rPr>
      <t>Lönneberga skinka</t>
    </r>
    <r>
      <rPr>
        <sz val="10"/>
        <rFont val="Times New Roman"/>
        <family val="1"/>
      </rPr>
      <t xml:space="preserve"> samt </t>
    </r>
    <r>
      <rPr>
        <b/>
        <sz val="10"/>
        <rFont val="Times New Roman"/>
        <family val="1"/>
      </rPr>
      <t>Onsalakorv</t>
    </r>
    <r>
      <rPr>
        <sz val="10"/>
        <rFont val="Times New Roman"/>
        <family val="1"/>
      </rPr>
      <t>. Pastejköket grundades 1970.</t>
    </r>
  </si>
  <si>
    <t>Avkastning på eget kapital, %</t>
  </si>
  <si>
    <t>Vinst per aktie, kronor</t>
  </si>
  <si>
    <r>
      <t xml:space="preserve">Cognacsmedwursten är Charkdelikatessers mest kända produkt. Övriga kända produkter är </t>
    </r>
    <r>
      <rPr>
        <b/>
        <sz val="10"/>
        <rFont val="Times New Roman"/>
        <family val="1"/>
      </rPr>
      <t xml:space="preserve"> </t>
    </r>
  </si>
  <si>
    <t>Anläggningstillgångar</t>
  </si>
  <si>
    <t>Omsättningstillgångar</t>
  </si>
  <si>
    <t>Summa tillgångar</t>
  </si>
  <si>
    <t>och skulder</t>
  </si>
  <si>
    <t>Kassaflöde från den löpande verksamheten</t>
  </si>
  <si>
    <t>Förvärv av dotterbolag</t>
  </si>
  <si>
    <t>Kostnad sålda varor</t>
  </si>
  <si>
    <t>goodwillavskrivningar</t>
  </si>
  <si>
    <t xml:space="preserve">Rörelseresultat före </t>
  </si>
  <si>
    <t>Goodwillavskrivningar</t>
  </si>
  <si>
    <t>Tillgångar</t>
  </si>
  <si>
    <t>Eget kapital och skulder</t>
  </si>
  <si>
    <t>Rörelseresultat före</t>
  </si>
  <si>
    <t xml:space="preserve">djupfrysta livsmedel för storhushåll. Produkterna marknadsförs under välkända och starka </t>
  </si>
  <si>
    <t>varumärken.</t>
  </si>
  <si>
    <t>Likvida medel vid periodens slut</t>
  </si>
  <si>
    <t>Likvida medel vid periodens början</t>
  </si>
  <si>
    <r>
      <t xml:space="preserve">Sarduskoncernens omsättning och resultat före goodwillavskrivningar per affärsenhet </t>
    </r>
    <r>
      <rPr>
        <b/>
        <i/>
        <sz val="10"/>
        <rFont val="Times New Roman"/>
        <family val="1"/>
      </rPr>
      <t>(Mkr)</t>
    </r>
  </si>
  <si>
    <r>
      <t xml:space="preserve">Kassaflödesanalys </t>
    </r>
    <r>
      <rPr>
        <b/>
        <i/>
        <sz val="10"/>
        <rFont val="Times New Roman"/>
        <family val="1"/>
      </rPr>
      <t>(Mkr)</t>
    </r>
  </si>
  <si>
    <t>Räntebärande skulder</t>
  </si>
  <si>
    <t xml:space="preserve">Summa eget kapital </t>
  </si>
  <si>
    <r>
      <t>Förändring av eget kapital (</t>
    </r>
    <r>
      <rPr>
        <b/>
        <i/>
        <sz val="10"/>
        <rFont val="Times New Roman"/>
        <family val="1"/>
      </rPr>
      <t>Mkr</t>
    </r>
    <r>
      <rPr>
        <b/>
        <sz val="10"/>
        <rFont val="Times New Roman"/>
        <family val="1"/>
      </rPr>
      <t>)</t>
    </r>
  </si>
  <si>
    <t>Ingående kapital</t>
  </si>
  <si>
    <t>Omräkningsdifferenser</t>
  </si>
  <si>
    <t>Periodens resultat</t>
  </si>
  <si>
    <t>Utgående kapital</t>
  </si>
  <si>
    <t>Finansiella anläggningstillgångar</t>
  </si>
  <si>
    <t>Upptagna lån/amorteringar</t>
  </si>
  <si>
    <t>Skuldsättningsgrad, ggr</t>
  </si>
  <si>
    <t>Räntetäckningsgrad, ggr</t>
  </si>
  <si>
    <t>01 12 31</t>
  </si>
  <si>
    <t>Förlagslån</t>
  </si>
  <si>
    <t>3-STJERNET A/S</t>
  </si>
  <si>
    <t>Falbygdens Ost</t>
  </si>
  <si>
    <t>Försäljning anläggningstillgång</t>
  </si>
  <si>
    <t>Ekonomisk information 2002/2003</t>
  </si>
  <si>
    <t>31 januari 2003</t>
  </si>
  <si>
    <r>
      <t>Eliassons Guldkassler</t>
    </r>
    <r>
      <rPr>
        <sz val="10"/>
        <rFont val="Times New Roman"/>
        <family val="1"/>
      </rPr>
      <t xml:space="preserve"> och </t>
    </r>
    <r>
      <rPr>
        <b/>
        <sz val="10"/>
        <rFont val="Times New Roman"/>
        <family val="1"/>
      </rPr>
      <t xml:space="preserve">Gea's </t>
    </r>
    <r>
      <rPr>
        <sz val="10"/>
        <rFont val="Times New Roman"/>
        <family val="1"/>
      </rPr>
      <t>blodpudding. Charkdelikatesser grundades 1965.</t>
    </r>
  </si>
  <si>
    <r>
      <t>Sardus Foodpartner</t>
    </r>
    <r>
      <rPr>
        <sz val="10"/>
        <rFont val="Times New Roman"/>
        <family val="1"/>
      </rPr>
      <t xml:space="preserve"> tillhör de ledande leverantörerna av djupfrysta livsmedel till</t>
    </r>
  </si>
  <si>
    <r>
      <t>3-STJERNET A/S</t>
    </r>
    <r>
      <rPr>
        <sz val="10"/>
        <rFont val="Times New Roman"/>
        <family val="1"/>
      </rPr>
      <t xml:space="preserve"> är ett av Danmarks ledande tillverkare av köttbaserade påläggspro-</t>
    </r>
  </si>
  <si>
    <t>specialiserat på långtidslagrad kvalitetsost som säljs under väletablerade varumärken</t>
  </si>
  <si>
    <t>Bokslut 2002</t>
  </si>
  <si>
    <t>Resultat före goodwillavskrivningar, Mkr</t>
  </si>
  <si>
    <t>Marginal före goodwillavskrivningar, %</t>
  </si>
  <si>
    <t>Avskrivningar anläggningstillgångar, Mkr</t>
  </si>
  <si>
    <t>Avskrivningar immateriella anl. tillgångar, Mkr</t>
  </si>
  <si>
    <r>
      <t xml:space="preserve">Falbygdens Ost </t>
    </r>
    <r>
      <rPr>
        <sz val="10"/>
        <rFont val="Times New Roman"/>
        <family val="1"/>
      </rPr>
      <t>är ett ledande företag inom ostförädling i Sverige. Företaget är</t>
    </r>
  </si>
  <si>
    <t>dukter som salami. Ca 30% av verksamheten avser export. Företaget grundades 1950.</t>
  </si>
  <si>
    <t>31 mars 2003</t>
  </si>
  <si>
    <t>22 april 2003</t>
  </si>
  <si>
    <t>Delårsrapport kv 1</t>
  </si>
  <si>
    <t>Dito efter utspädning</t>
  </si>
  <si>
    <t>Genomsnittligt eget kapital, Mkr</t>
  </si>
  <si>
    <t>Antal aktier efter utspädning (miljoner)</t>
  </si>
  <si>
    <t>som Morfars Brännvinsost, St:Olofs Herrgårds, Birger Jarl samt "1878". Bolaget grundades 1878.</t>
  </si>
  <si>
    <t>DELÅRSRAPPORT JANUARI-SEPTEMBER 2002</t>
  </si>
  <si>
    <t>9 månader</t>
  </si>
  <si>
    <t>01 09 30</t>
  </si>
  <si>
    <t>02 09 30</t>
  </si>
  <si>
    <t>3:e kvartalet</t>
  </si>
  <si>
    <t>9 mån</t>
  </si>
  <si>
    <t>Sardus Foodpartner</t>
  </si>
  <si>
    <r>
      <t>Sardus</t>
    </r>
    <r>
      <rPr>
        <sz val="10"/>
        <rFont val="Times New Roman"/>
        <family val="1"/>
      </rPr>
      <t xml:space="preserve"> är en av Sveriges ledande tillverkare av påläggsprodukter och leverantörer av</t>
    </r>
  </si>
  <si>
    <t xml:space="preserve">Antal anställda </t>
  </si>
  <si>
    <t>Substansvärde per aktie</t>
  </si>
  <si>
    <t>Bolagsstämma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</si>
</sst>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0.0E+00"/>
    <numFmt numFmtId="170" formatCode="0E+00"/>
    <numFmt numFmtId="171" formatCode="0.000E+00"/>
    <numFmt numFmtId="172" formatCode="0.0000E+00"/>
    <numFmt numFmtId="173" formatCode="_-* #,##0.0\ _k_r_-;\-* #,##0.0\ _k_r_-;_-* &quot;-&quot;??\ _k_r_-;_-@_-"/>
    <numFmt numFmtId="174" formatCode="_-* #,##0.0\ _k_r_-;\-* #,##0.0\ _k_r_-;_-* &quot;-&quot;?\ _k_r_-;_-@_-"/>
    <numFmt numFmtId="175" formatCode="_-* #,##0\ _k_r_-;\-* #,##0\ _k_r_-;_-* &quot;-&quot;??\ _k_r_-;_-@_-"/>
    <numFmt numFmtId="176" formatCode="0.0000000"/>
    <numFmt numFmtId="177" formatCode="0.000000"/>
    <numFmt numFmtId="178" formatCode="_-* #,##0.000\ _k_r_-;\-* #,##0.000\ _k_r_-;_-* &quot;-&quot;??\ _k_r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175" fontId="8" fillId="0" borderId="0" xfId="18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65" fontId="4" fillId="0" borderId="0" xfId="17" applyNumberFormat="1" applyFont="1" applyAlignment="1">
      <alignment/>
    </xf>
    <xf numFmtId="9" fontId="4" fillId="0" borderId="0" xfId="17" applyNumberFormat="1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175" fontId="4" fillId="0" borderId="0" xfId="18" applyNumberFormat="1" applyFont="1" applyAlignment="1">
      <alignment/>
    </xf>
    <xf numFmtId="175" fontId="4" fillId="0" borderId="1" xfId="18" applyNumberFormat="1" applyFont="1" applyBorder="1" applyAlignment="1">
      <alignment/>
    </xf>
    <xf numFmtId="173" fontId="4" fillId="0" borderId="0" xfId="18" applyNumberFormat="1" applyFont="1" applyAlignment="1">
      <alignment/>
    </xf>
    <xf numFmtId="175" fontId="4" fillId="0" borderId="0" xfId="18" applyNumberFormat="1" applyFont="1" applyBorder="1" applyAlignment="1">
      <alignment/>
    </xf>
    <xf numFmtId="175" fontId="4" fillId="0" borderId="0" xfId="18" applyNumberFormat="1" applyFont="1" applyAlignment="1">
      <alignment horizontal="right"/>
    </xf>
    <xf numFmtId="43" fontId="4" fillId="0" borderId="0" xfId="18" applyNumberFormat="1" applyFont="1" applyAlignment="1">
      <alignment/>
    </xf>
    <xf numFmtId="164" fontId="4" fillId="0" borderId="0" xfId="17" applyNumberFormat="1" applyFont="1" applyAlignment="1">
      <alignment horizontal="center"/>
    </xf>
    <xf numFmtId="1" fontId="4" fillId="0" borderId="0" xfId="17" applyNumberFormat="1" applyFont="1" applyAlignment="1">
      <alignment horizontal="center"/>
    </xf>
    <xf numFmtId="175" fontId="4" fillId="0" borderId="0" xfId="18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175" fontId="5" fillId="0" borderId="0" xfId="18" applyNumberFormat="1" applyFont="1" applyAlignment="1">
      <alignment/>
    </xf>
    <xf numFmtId="175" fontId="5" fillId="0" borderId="0" xfId="18" applyNumberFormat="1" applyFont="1" applyAlignment="1">
      <alignment horizontal="right"/>
    </xf>
    <xf numFmtId="1" fontId="5" fillId="0" borderId="0" xfId="0" applyNumberFormat="1" applyFont="1" applyAlignment="1">
      <alignment/>
    </xf>
    <xf numFmtId="175" fontId="5" fillId="0" borderId="0" xfId="18" applyNumberFormat="1" applyFont="1" applyBorder="1" applyAlignment="1">
      <alignment/>
    </xf>
    <xf numFmtId="175" fontId="5" fillId="0" borderId="1" xfId="18" applyNumberFormat="1" applyFont="1" applyBorder="1" applyAlignment="1">
      <alignment/>
    </xf>
    <xf numFmtId="175" fontId="4" fillId="0" borderId="1" xfId="18" applyNumberFormat="1" applyFont="1" applyBorder="1" applyAlignment="1">
      <alignment horizontal="right"/>
    </xf>
    <xf numFmtId="173" fontId="4" fillId="0" borderId="0" xfId="18" applyNumberFormat="1" applyFont="1" applyAlignment="1">
      <alignment horizontal="center"/>
    </xf>
    <xf numFmtId="175" fontId="4" fillId="0" borderId="2" xfId="18" applyNumberFormat="1" applyFont="1" applyBorder="1" applyAlignment="1">
      <alignment horizontal="right"/>
    </xf>
    <xf numFmtId="164" fontId="4" fillId="0" borderId="0" xfId="18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174" fontId="4" fillId="0" borderId="0" xfId="18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workbookViewId="0" topLeftCell="A1">
      <selection activeCell="C138" sqref="C138"/>
    </sheetView>
  </sheetViews>
  <sheetFormatPr defaultColWidth="9.140625" defaultRowHeight="12.75"/>
  <cols>
    <col min="1" max="1" width="9.28125" style="2" bestFit="1" customWidth="1"/>
    <col min="2" max="2" width="8.8515625" style="2" customWidth="1"/>
    <col min="3" max="3" width="17.7109375" style="2" customWidth="1"/>
    <col min="4" max="4" width="8.00390625" style="2" customWidth="1"/>
    <col min="5" max="5" width="7.57421875" style="2" customWidth="1"/>
    <col min="6" max="6" width="8.8515625" style="2" customWidth="1"/>
    <col min="7" max="7" width="8.7109375" style="2" customWidth="1"/>
    <col min="8" max="8" width="8.8515625" style="2" customWidth="1"/>
    <col min="9" max="9" width="9.00390625" style="2" customWidth="1"/>
    <col min="10" max="10" width="8.28125" style="2" customWidth="1"/>
    <col min="11" max="11" width="9.140625" style="2" customWidth="1"/>
    <col min="12" max="12" width="9.28125" style="2" customWidth="1"/>
    <col min="13" max="16384" width="9.140625" style="2" customWidth="1"/>
  </cols>
  <sheetData>
    <row r="1" spans="1:11" ht="18.75">
      <c r="A1" s="34" t="s">
        <v>111</v>
      </c>
      <c r="F1" s="3"/>
      <c r="G1" s="3"/>
      <c r="H1" s="3"/>
      <c r="I1" s="3"/>
      <c r="J1" s="3"/>
      <c r="K1" s="3"/>
    </row>
    <row r="3" spans="1:12" ht="13.5">
      <c r="A3" s="4" t="s">
        <v>38</v>
      </c>
      <c r="B3" s="5"/>
      <c r="C3" s="5"/>
      <c r="D3" s="5"/>
      <c r="E3" s="5"/>
      <c r="F3" s="5" t="s">
        <v>0</v>
      </c>
      <c r="G3" s="5"/>
      <c r="H3" s="5"/>
      <c r="I3" s="5"/>
      <c r="J3" s="28"/>
      <c r="K3"/>
      <c r="L3"/>
    </row>
    <row r="4" spans="4:13" ht="12.75">
      <c r="D4" s="56" t="s">
        <v>115</v>
      </c>
      <c r="E4" s="56"/>
      <c r="F4" s="56" t="s">
        <v>112</v>
      </c>
      <c r="G4" s="56"/>
      <c r="H4" s="7" t="s">
        <v>49</v>
      </c>
      <c r="I4" s="6">
        <v>2001</v>
      </c>
      <c r="L4"/>
      <c r="M4"/>
    </row>
    <row r="5" spans="1:13" ht="12.75">
      <c r="A5" s="8"/>
      <c r="B5" s="5"/>
      <c r="C5" s="5"/>
      <c r="D5" s="9">
        <v>2002</v>
      </c>
      <c r="E5" s="9">
        <v>2001</v>
      </c>
      <c r="F5" s="9">
        <v>2002</v>
      </c>
      <c r="G5" s="9">
        <v>2001</v>
      </c>
      <c r="H5" s="10" t="s">
        <v>24</v>
      </c>
      <c r="I5" s="9" t="s">
        <v>48</v>
      </c>
      <c r="L5"/>
      <c r="M5"/>
    </row>
    <row r="6" spans="4:13" ht="12.75">
      <c r="D6" s="3"/>
      <c r="E6" s="3"/>
      <c r="F6" s="3"/>
      <c r="G6" s="3"/>
      <c r="H6" s="11"/>
      <c r="I6" s="3"/>
      <c r="L6"/>
      <c r="M6"/>
    </row>
    <row r="7" spans="1:18" ht="12.75">
      <c r="A7" s="2" t="s">
        <v>1</v>
      </c>
      <c r="D7" s="39">
        <f>-793+F7</f>
        <v>422</v>
      </c>
      <c r="E7" s="39">
        <v>340</v>
      </c>
      <c r="F7" s="39">
        <v>1215</v>
      </c>
      <c r="G7" s="39">
        <v>938</v>
      </c>
      <c r="H7" s="39">
        <f aca="true" t="shared" si="0" ref="H7:H12">I7-G7+F7</f>
        <v>1654</v>
      </c>
      <c r="I7" s="39">
        <v>1377</v>
      </c>
      <c r="L7"/>
      <c r="M7"/>
      <c r="Q7" s="12"/>
      <c r="R7" s="12"/>
    </row>
    <row r="8" spans="1:18" ht="12.75">
      <c r="A8" s="2" t="s">
        <v>62</v>
      </c>
      <c r="D8" s="52">
        <f>--576+F8</f>
        <v>-300</v>
      </c>
      <c r="E8" s="52">
        <v>-244</v>
      </c>
      <c r="F8" s="52">
        <v>-876</v>
      </c>
      <c r="G8" s="52">
        <v>-680</v>
      </c>
      <c r="H8" s="52">
        <f t="shared" si="0"/>
        <v>-1192</v>
      </c>
      <c r="I8" s="52">
        <v>-996</v>
      </c>
      <c r="L8"/>
      <c r="M8"/>
      <c r="Q8" s="12"/>
      <c r="R8" s="12"/>
    </row>
    <row r="9" spans="1:18" s="3" customFormat="1" ht="12.75">
      <c r="A9" s="3" t="s">
        <v>2</v>
      </c>
      <c r="D9" s="39">
        <f>D7+D8</f>
        <v>122</v>
      </c>
      <c r="E9" s="39">
        <f>E7+E8</f>
        <v>96</v>
      </c>
      <c r="F9" s="39">
        <f>F7+F8</f>
        <v>339</v>
      </c>
      <c r="G9" s="39">
        <f>G7+G8</f>
        <v>258</v>
      </c>
      <c r="H9" s="39">
        <f t="shared" si="0"/>
        <v>462</v>
      </c>
      <c r="I9" s="39">
        <f>I7+I8</f>
        <v>381</v>
      </c>
      <c r="L9" s="1"/>
      <c r="M9" s="1"/>
      <c r="Q9" s="49"/>
      <c r="R9" s="49"/>
    </row>
    <row r="10" spans="1:18" s="3" customFormat="1" ht="12.75">
      <c r="A10" s="2" t="s">
        <v>3</v>
      </c>
      <c r="D10" s="39">
        <f>--117+F10</f>
        <v>-59</v>
      </c>
      <c r="E10" s="39">
        <v>-45</v>
      </c>
      <c r="F10" s="39">
        <v>-176</v>
      </c>
      <c r="G10" s="39">
        <v>-142</v>
      </c>
      <c r="H10" s="39">
        <f t="shared" si="0"/>
        <v>-239</v>
      </c>
      <c r="I10" s="39">
        <v>-205</v>
      </c>
      <c r="L10" s="1"/>
      <c r="M10" s="1"/>
      <c r="Q10" s="49"/>
      <c r="R10" s="49"/>
    </row>
    <row r="11" spans="1:18" s="3" customFormat="1" ht="12.75">
      <c r="A11" s="2" t="s">
        <v>4</v>
      </c>
      <c r="D11" s="39">
        <f>--35+F11</f>
        <v>-12</v>
      </c>
      <c r="E11" s="39">
        <v>-10</v>
      </c>
      <c r="F11" s="39">
        <v>-47</v>
      </c>
      <c r="G11" s="39">
        <v>-36</v>
      </c>
      <c r="H11" s="39">
        <f t="shared" si="0"/>
        <v>-66</v>
      </c>
      <c r="I11" s="39">
        <v>-55</v>
      </c>
      <c r="L11" s="1"/>
      <c r="M11" s="1"/>
      <c r="Q11" s="49"/>
      <c r="R11" s="49"/>
    </row>
    <row r="12" spans="1:18" s="3" customFormat="1" ht="12.75">
      <c r="A12" s="2" t="s">
        <v>5</v>
      </c>
      <c r="D12" s="52">
        <f>-5+F12</f>
        <v>2</v>
      </c>
      <c r="E12" s="52">
        <v>2</v>
      </c>
      <c r="F12" s="52">
        <v>7</v>
      </c>
      <c r="G12" s="52">
        <v>11</v>
      </c>
      <c r="H12" s="52">
        <f t="shared" si="0"/>
        <v>11</v>
      </c>
      <c r="I12" s="52">
        <v>15</v>
      </c>
      <c r="L12" s="1"/>
      <c r="M12" s="1"/>
      <c r="Q12" s="49"/>
      <c r="R12" s="49"/>
    </row>
    <row r="13" spans="1:18" s="3" customFormat="1" ht="12.75">
      <c r="A13" s="3" t="s">
        <v>64</v>
      </c>
      <c r="D13" s="48"/>
      <c r="E13" s="48"/>
      <c r="F13" s="48"/>
      <c r="G13" s="48"/>
      <c r="H13" s="39"/>
      <c r="I13" s="48"/>
      <c r="L13" s="1"/>
      <c r="M13" s="1"/>
      <c r="Q13" s="49"/>
      <c r="R13" s="49"/>
    </row>
    <row r="14" spans="1:18" s="3" customFormat="1" ht="12.75">
      <c r="A14" s="3" t="s">
        <v>63</v>
      </c>
      <c r="D14" s="39">
        <f>D9+D10+D11+D12</f>
        <v>53</v>
      </c>
      <c r="E14" s="39">
        <f>E9+E10+E11+E12</f>
        <v>43</v>
      </c>
      <c r="F14" s="39">
        <f>F9+F10+F11+F12</f>
        <v>123</v>
      </c>
      <c r="G14" s="39">
        <f>G9+G10+G11+G12</f>
        <v>91</v>
      </c>
      <c r="H14" s="39">
        <f aca="true" t="shared" si="1" ref="H14:H20">I14-G14+F14</f>
        <v>168</v>
      </c>
      <c r="I14" s="39">
        <f>I9+I10+I11+I12</f>
        <v>136</v>
      </c>
      <c r="L14" s="1"/>
      <c r="M14" s="1"/>
      <c r="Q14" s="49"/>
      <c r="R14" s="49"/>
    </row>
    <row r="15" spans="1:18" ht="12.75">
      <c r="A15" s="2" t="s">
        <v>65</v>
      </c>
      <c r="D15" s="52">
        <f>--15+F15</f>
        <v>-8</v>
      </c>
      <c r="E15" s="52">
        <v>-6</v>
      </c>
      <c r="F15" s="52">
        <v>-23</v>
      </c>
      <c r="G15" s="52">
        <v>-19</v>
      </c>
      <c r="H15" s="52">
        <f t="shared" si="1"/>
        <v>-31</v>
      </c>
      <c r="I15" s="52">
        <v>-27</v>
      </c>
      <c r="L15"/>
      <c r="M15"/>
      <c r="Q15" s="12"/>
      <c r="R15" s="12"/>
    </row>
    <row r="16" spans="1:18" s="3" customFormat="1" ht="12.75">
      <c r="A16" s="3" t="s">
        <v>6</v>
      </c>
      <c r="D16" s="39">
        <f>D14+D15</f>
        <v>45</v>
      </c>
      <c r="E16" s="39">
        <f>E14+E15</f>
        <v>37</v>
      </c>
      <c r="F16" s="39">
        <f>F14+F15</f>
        <v>100</v>
      </c>
      <c r="G16" s="39">
        <f>G14+G15</f>
        <v>72</v>
      </c>
      <c r="H16" s="39">
        <f t="shared" si="1"/>
        <v>137</v>
      </c>
      <c r="I16" s="39">
        <f>I14+I15</f>
        <v>109</v>
      </c>
      <c r="L16" s="1"/>
      <c r="M16" s="1"/>
      <c r="Q16" s="49"/>
      <c r="R16" s="49"/>
    </row>
    <row r="17" spans="1:18" ht="12.75">
      <c r="A17" s="2" t="s">
        <v>7</v>
      </c>
      <c r="D17" s="52">
        <f>--19+F17</f>
        <v>-9</v>
      </c>
      <c r="E17" s="52">
        <v>-7</v>
      </c>
      <c r="F17" s="52">
        <v>-28</v>
      </c>
      <c r="G17" s="52">
        <v>-19</v>
      </c>
      <c r="H17" s="52">
        <f t="shared" si="1"/>
        <v>-34</v>
      </c>
      <c r="I17" s="52">
        <v>-25</v>
      </c>
      <c r="L17"/>
      <c r="M17"/>
      <c r="Q17" s="12"/>
      <c r="R17" s="12"/>
    </row>
    <row r="18" spans="1:18" s="3" customFormat="1" ht="12.75">
      <c r="A18" s="3" t="s">
        <v>8</v>
      </c>
      <c r="D18" s="39">
        <f>D16+D17</f>
        <v>36</v>
      </c>
      <c r="E18" s="39">
        <f>E16+E17</f>
        <v>30</v>
      </c>
      <c r="F18" s="39">
        <f>F16+F17</f>
        <v>72</v>
      </c>
      <c r="G18" s="39">
        <f>G16+G17</f>
        <v>53</v>
      </c>
      <c r="H18" s="39">
        <f t="shared" si="1"/>
        <v>103</v>
      </c>
      <c r="I18" s="39">
        <f>I16+I17</f>
        <v>84</v>
      </c>
      <c r="L18" s="1"/>
      <c r="M18" s="1"/>
      <c r="Q18" s="49"/>
      <c r="R18" s="49"/>
    </row>
    <row r="19" spans="1:18" ht="12.75">
      <c r="A19" s="2" t="s">
        <v>9</v>
      </c>
      <c r="D19" s="52">
        <f>--12+F19</f>
        <v>-12</v>
      </c>
      <c r="E19" s="52">
        <v>-8</v>
      </c>
      <c r="F19" s="52">
        <v>-24</v>
      </c>
      <c r="G19" s="52">
        <v>-15</v>
      </c>
      <c r="H19" s="52">
        <f t="shared" si="1"/>
        <v>-34</v>
      </c>
      <c r="I19" s="52">
        <v>-25</v>
      </c>
      <c r="L19"/>
      <c r="M19"/>
      <c r="Q19" s="12"/>
      <c r="R19" s="12"/>
    </row>
    <row r="20" spans="1:18" s="3" customFormat="1" ht="12.75">
      <c r="A20" s="4" t="s">
        <v>10</v>
      </c>
      <c r="B20" s="4"/>
      <c r="C20" s="4"/>
      <c r="D20" s="52">
        <f>D18+D19</f>
        <v>24</v>
      </c>
      <c r="E20" s="52">
        <f>E18+E19</f>
        <v>22</v>
      </c>
      <c r="F20" s="52">
        <f>F18+F19</f>
        <v>48</v>
      </c>
      <c r="G20" s="52">
        <f>G18+G19</f>
        <v>38</v>
      </c>
      <c r="H20" s="54">
        <f t="shared" si="1"/>
        <v>69</v>
      </c>
      <c r="I20" s="52">
        <f>I18+I19</f>
        <v>59</v>
      </c>
      <c r="L20" s="1"/>
      <c r="M20" s="1"/>
      <c r="Q20" s="49"/>
      <c r="R20" s="49"/>
    </row>
    <row r="21" spans="11:13" ht="12.75">
      <c r="K21"/>
      <c r="L21"/>
      <c r="M21"/>
    </row>
    <row r="22" spans="11:12" ht="12.75">
      <c r="K22"/>
      <c r="L22"/>
    </row>
    <row r="23" spans="1:9" ht="13.5">
      <c r="A23" s="4" t="s">
        <v>39</v>
      </c>
      <c r="B23" s="5"/>
      <c r="C23" s="5"/>
      <c r="D23" s="5"/>
      <c r="E23" s="5"/>
      <c r="F23" s="5"/>
      <c r="G23" s="28"/>
      <c r="H23" s="28"/>
      <c r="I23" s="28"/>
    </row>
    <row r="24" spans="1:9" ht="12.75">
      <c r="A24" s="13"/>
      <c r="B24" s="14"/>
      <c r="C24" s="14"/>
      <c r="D24" s="14"/>
      <c r="E24" s="14"/>
      <c r="F24" s="14"/>
      <c r="G24" s="15" t="s">
        <v>114</v>
      </c>
      <c r="H24" s="15" t="s">
        <v>86</v>
      </c>
      <c r="I24" s="15" t="s">
        <v>113</v>
      </c>
    </row>
    <row r="25" spans="1:9" ht="12.75">
      <c r="A25" s="3" t="s">
        <v>66</v>
      </c>
      <c r="I25" s="3"/>
    </row>
    <row r="26" spans="1:9" ht="12.75">
      <c r="A26" s="2" t="s">
        <v>11</v>
      </c>
      <c r="G26" s="35">
        <v>308</v>
      </c>
      <c r="H26" s="35">
        <v>336</v>
      </c>
      <c r="I26" s="35">
        <v>287</v>
      </c>
    </row>
    <row r="27" spans="1:9" ht="12.75">
      <c r="A27" s="2" t="s">
        <v>12</v>
      </c>
      <c r="G27" s="38">
        <v>427</v>
      </c>
      <c r="H27" s="38">
        <v>418</v>
      </c>
      <c r="I27" s="38">
        <v>368</v>
      </c>
    </row>
    <row r="28" spans="1:9" ht="12.75">
      <c r="A28" s="2" t="s">
        <v>82</v>
      </c>
      <c r="G28" s="36">
        <v>4</v>
      </c>
      <c r="H28" s="36">
        <v>5</v>
      </c>
      <c r="I28" s="36">
        <v>11</v>
      </c>
    </row>
    <row r="29" spans="1:9" s="3" customFormat="1" ht="12.75">
      <c r="A29" s="3" t="s">
        <v>56</v>
      </c>
      <c r="G29" s="47">
        <f>SUM(G21:G28)</f>
        <v>739</v>
      </c>
      <c r="H29" s="47">
        <f>SUM(H21:H28)</f>
        <v>759</v>
      </c>
      <c r="I29" s="47">
        <f>SUM(I21:I28)</f>
        <v>666</v>
      </c>
    </row>
    <row r="30" spans="7:9" ht="12.75">
      <c r="G30" s="35" t="s">
        <v>0</v>
      </c>
      <c r="H30" s="35" t="s">
        <v>0</v>
      </c>
      <c r="I30" s="35"/>
    </row>
    <row r="31" spans="1:9" ht="12.75">
      <c r="A31" s="2" t="s">
        <v>13</v>
      </c>
      <c r="G31" s="35">
        <v>181</v>
      </c>
      <c r="H31" s="35">
        <v>148</v>
      </c>
      <c r="I31" s="35">
        <v>80</v>
      </c>
    </row>
    <row r="32" spans="1:9" ht="12.75">
      <c r="A32" s="2" t="s">
        <v>14</v>
      </c>
      <c r="G32" s="35">
        <v>168</v>
      </c>
      <c r="H32" s="35">
        <v>180</v>
      </c>
      <c r="I32" s="35">
        <v>134</v>
      </c>
    </row>
    <row r="33" spans="1:9" ht="12.75">
      <c r="A33" s="2" t="s">
        <v>15</v>
      </c>
      <c r="G33" s="36">
        <v>28</v>
      </c>
      <c r="H33" s="36">
        <v>11</v>
      </c>
      <c r="I33" s="36">
        <v>13</v>
      </c>
    </row>
    <row r="34" spans="1:9" ht="12.75">
      <c r="A34" s="3" t="s">
        <v>57</v>
      </c>
      <c r="B34" s="3"/>
      <c r="C34" s="3"/>
      <c r="D34" s="3"/>
      <c r="G34" s="50">
        <f>SUM(G31:G33)</f>
        <v>377</v>
      </c>
      <c r="H34" s="50">
        <f>SUM(H31:H33)</f>
        <v>339</v>
      </c>
      <c r="I34" s="50">
        <f>SUM(I31:I33)</f>
        <v>227</v>
      </c>
    </row>
    <row r="35" spans="1:9" ht="12.75">
      <c r="A35" s="3" t="s">
        <v>58</v>
      </c>
      <c r="B35" s="3"/>
      <c r="C35" s="3"/>
      <c r="D35" s="3"/>
      <c r="G35" s="47">
        <f>+G34+G29</f>
        <v>1116</v>
      </c>
      <c r="H35" s="47">
        <f>+H34+H29</f>
        <v>1098</v>
      </c>
      <c r="I35" s="47">
        <f>+I34+I29</f>
        <v>893</v>
      </c>
    </row>
    <row r="36" spans="1:9" ht="12.75">
      <c r="A36" s="3"/>
      <c r="B36" s="3"/>
      <c r="C36" s="3"/>
      <c r="D36" s="3"/>
      <c r="G36" s="47"/>
      <c r="H36" s="47"/>
      <c r="I36" s="47"/>
    </row>
    <row r="37" spans="1:9" ht="12.75">
      <c r="A37" s="3" t="s">
        <v>67</v>
      </c>
      <c r="G37" s="35"/>
      <c r="H37" s="35"/>
      <c r="I37" s="35"/>
    </row>
    <row r="38" spans="1:9" ht="12.75">
      <c r="A38" s="2" t="s">
        <v>16</v>
      </c>
      <c r="G38" s="35">
        <v>286</v>
      </c>
      <c r="H38" s="35">
        <v>285</v>
      </c>
      <c r="I38" s="35">
        <v>268</v>
      </c>
    </row>
    <row r="39" spans="1:9" ht="12.75">
      <c r="A39" s="2" t="s">
        <v>17</v>
      </c>
      <c r="G39" s="35">
        <v>72</v>
      </c>
      <c r="H39" s="35">
        <v>72</v>
      </c>
      <c r="I39" s="35">
        <v>68</v>
      </c>
    </row>
    <row r="40" spans="1:9" ht="12.75">
      <c r="A40" s="2" t="s">
        <v>87</v>
      </c>
      <c r="G40" s="35">
        <v>100</v>
      </c>
      <c r="H40" s="35">
        <v>0</v>
      </c>
      <c r="I40" s="35">
        <v>0</v>
      </c>
    </row>
    <row r="41" spans="1:9" ht="12.75">
      <c r="A41" s="2" t="s">
        <v>75</v>
      </c>
      <c r="G41" s="35">
        <v>469</v>
      </c>
      <c r="H41" s="35">
        <v>579</v>
      </c>
      <c r="I41" s="35">
        <v>417</v>
      </c>
    </row>
    <row r="42" spans="1:9" ht="12.75">
      <c r="A42" s="2" t="s">
        <v>43</v>
      </c>
      <c r="G42" s="36">
        <v>189</v>
      </c>
      <c r="H42" s="36">
        <v>162</v>
      </c>
      <c r="I42" s="36">
        <v>140</v>
      </c>
    </row>
    <row r="43" spans="1:9" ht="12.75">
      <c r="A43" s="3" t="s">
        <v>76</v>
      </c>
      <c r="B43" s="3"/>
      <c r="C43" s="3"/>
      <c r="D43" s="3"/>
      <c r="G43" s="35"/>
      <c r="H43" s="35"/>
      <c r="I43" s="35"/>
    </row>
    <row r="44" spans="1:9" ht="12.75">
      <c r="A44" s="4" t="s">
        <v>59</v>
      </c>
      <c r="B44" s="4"/>
      <c r="C44" s="4"/>
      <c r="D44" s="4"/>
      <c r="E44" s="5"/>
      <c r="F44" s="5"/>
      <c r="G44" s="51">
        <f>SUM(G38:G43)</f>
        <v>1116</v>
      </c>
      <c r="H44" s="51">
        <f>SUM(H38:H43)</f>
        <v>1098</v>
      </c>
      <c r="I44" s="51">
        <f>SUM(I38:I43)</f>
        <v>893</v>
      </c>
    </row>
    <row r="47" spans="1:9" ht="13.5">
      <c r="A47" s="4" t="s">
        <v>77</v>
      </c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9" t="s">
        <v>114</v>
      </c>
      <c r="H48" s="9" t="s">
        <v>86</v>
      </c>
      <c r="I48" s="9" t="s">
        <v>113</v>
      </c>
    </row>
    <row r="49" spans="1:9" ht="12.75">
      <c r="A49" s="2" t="s">
        <v>78</v>
      </c>
      <c r="G49" s="35">
        <v>285</v>
      </c>
      <c r="H49" s="35">
        <v>258</v>
      </c>
      <c r="I49" s="35">
        <v>258</v>
      </c>
    </row>
    <row r="50" spans="1:9" ht="12.75">
      <c r="A50" s="2" t="s">
        <v>35</v>
      </c>
      <c r="G50" s="35">
        <v>-42</v>
      </c>
      <c r="H50" s="35">
        <v>-42</v>
      </c>
      <c r="I50" s="35">
        <v>-42</v>
      </c>
    </row>
    <row r="51" spans="1:9" ht="12.75">
      <c r="A51" s="2" t="s">
        <v>79</v>
      </c>
      <c r="G51" s="35">
        <v>-5</v>
      </c>
      <c r="H51" s="35">
        <v>10</v>
      </c>
      <c r="I51" s="35">
        <v>14</v>
      </c>
    </row>
    <row r="52" spans="1:9" ht="12.75">
      <c r="A52" s="2" t="s">
        <v>80</v>
      </c>
      <c r="G52" s="36">
        <v>48</v>
      </c>
      <c r="H52" s="36">
        <v>59</v>
      </c>
      <c r="I52" s="36">
        <v>38</v>
      </c>
    </row>
    <row r="53" spans="1:9" ht="12.75">
      <c r="A53" s="4" t="s">
        <v>81</v>
      </c>
      <c r="B53" s="4"/>
      <c r="C53" s="4"/>
      <c r="D53" s="4"/>
      <c r="E53" s="4"/>
      <c r="F53" s="4"/>
      <c r="G53" s="51">
        <f>SUM(G49:G52)</f>
        <v>286</v>
      </c>
      <c r="H53" s="51">
        <f>SUM(H49:H52)</f>
        <v>285</v>
      </c>
      <c r="I53" s="51">
        <f>SUM(I49:I52)</f>
        <v>268</v>
      </c>
    </row>
    <row r="56" spans="1:11" ht="13.5">
      <c r="A56" s="4" t="s">
        <v>73</v>
      </c>
      <c r="B56" s="5"/>
      <c r="C56" s="5"/>
      <c r="D56" s="5"/>
      <c r="E56" s="5"/>
      <c r="F56" s="5"/>
      <c r="G56" s="5"/>
      <c r="H56" s="5"/>
      <c r="I56" s="5"/>
      <c r="J56"/>
      <c r="K56"/>
    </row>
    <row r="57" spans="1:11" ht="12.75">
      <c r="A57" s="45"/>
      <c r="B57" s="28"/>
      <c r="D57" s="56" t="s">
        <v>115</v>
      </c>
      <c r="E57" s="56"/>
      <c r="F57" s="56" t="s">
        <v>112</v>
      </c>
      <c r="G57" s="56"/>
      <c r="H57" s="44" t="s">
        <v>49</v>
      </c>
      <c r="I57" s="44">
        <v>2001</v>
      </c>
      <c r="K57"/>
    </row>
    <row r="58" spans="1:11" ht="12.75">
      <c r="A58" s="4" t="s">
        <v>18</v>
      </c>
      <c r="B58" s="5"/>
      <c r="C58" s="5"/>
      <c r="D58" s="9">
        <v>2002</v>
      </c>
      <c r="E58" s="9">
        <v>2001</v>
      </c>
      <c r="F58" s="9">
        <v>2002</v>
      </c>
      <c r="G58" s="9">
        <v>2001</v>
      </c>
      <c r="H58" s="9" t="s">
        <v>24</v>
      </c>
      <c r="I58" s="9" t="s">
        <v>48</v>
      </c>
      <c r="K58"/>
    </row>
    <row r="59" spans="4:11" ht="12.75">
      <c r="D59" s="3"/>
      <c r="E59" s="3"/>
      <c r="F59" s="3"/>
      <c r="G59" s="3"/>
      <c r="H59" s="3"/>
      <c r="I59" s="3"/>
      <c r="K59"/>
    </row>
    <row r="60" spans="1:11" ht="12.75">
      <c r="A60" s="2" t="s">
        <v>19</v>
      </c>
      <c r="D60" s="35">
        <f>F60-218</f>
        <v>109</v>
      </c>
      <c r="E60" s="35">
        <v>108</v>
      </c>
      <c r="F60" s="35">
        <v>327</v>
      </c>
      <c r="G60" s="35">
        <v>319</v>
      </c>
      <c r="H60" s="35">
        <f aca="true" t="shared" si="2" ref="H60:H66">I60-G60+F60</f>
        <v>443</v>
      </c>
      <c r="I60" s="35">
        <v>435</v>
      </c>
      <c r="K60"/>
    </row>
    <row r="61" spans="1:11" ht="12.75">
      <c r="A61" s="2" t="s">
        <v>20</v>
      </c>
      <c r="D61" s="35">
        <f>F61-229</f>
        <v>122</v>
      </c>
      <c r="E61" s="35">
        <v>119</v>
      </c>
      <c r="F61" s="35">
        <v>351</v>
      </c>
      <c r="G61" s="35">
        <v>329</v>
      </c>
      <c r="H61" s="35">
        <f t="shared" si="2"/>
        <v>473</v>
      </c>
      <c r="I61" s="35">
        <v>451</v>
      </c>
      <c r="K61"/>
    </row>
    <row r="62" spans="1:11" ht="12.75">
      <c r="A62" s="2" t="s">
        <v>117</v>
      </c>
      <c r="D62" s="35">
        <f>F62-71</f>
        <v>34</v>
      </c>
      <c r="E62" s="35">
        <v>42</v>
      </c>
      <c r="F62" s="35">
        <v>105</v>
      </c>
      <c r="G62" s="35">
        <v>120</v>
      </c>
      <c r="H62" s="35">
        <f t="shared" si="2"/>
        <v>143</v>
      </c>
      <c r="I62" s="35">
        <v>158</v>
      </c>
      <c r="K62"/>
    </row>
    <row r="63" spans="1:11" ht="12.75">
      <c r="A63" s="2" t="s">
        <v>88</v>
      </c>
      <c r="D63" s="35">
        <f>F63-133</f>
        <v>75</v>
      </c>
      <c r="E63" s="35">
        <v>77</v>
      </c>
      <c r="F63" s="35">
        <v>208</v>
      </c>
      <c r="G63" s="35">
        <v>198</v>
      </c>
      <c r="H63" s="35">
        <f t="shared" si="2"/>
        <v>274</v>
      </c>
      <c r="I63" s="35">
        <v>264</v>
      </c>
      <c r="K63"/>
    </row>
    <row r="64" spans="1:11" ht="12.75">
      <c r="A64" s="2" t="s">
        <v>89</v>
      </c>
      <c r="D64" s="35">
        <f>F64-158</f>
        <v>90</v>
      </c>
      <c r="E64" s="35">
        <v>0</v>
      </c>
      <c r="F64" s="35">
        <v>248</v>
      </c>
      <c r="G64" s="35">
        <v>0</v>
      </c>
      <c r="H64" s="35">
        <f t="shared" si="2"/>
        <v>358</v>
      </c>
      <c r="I64" s="35">
        <v>110</v>
      </c>
      <c r="K64"/>
    </row>
    <row r="65" spans="1:11" ht="12.75">
      <c r="A65" s="5" t="s">
        <v>21</v>
      </c>
      <c r="B65" s="5"/>
      <c r="C65" s="5"/>
      <c r="D65" s="36">
        <f>F65--16</f>
        <v>-8</v>
      </c>
      <c r="E65" s="36">
        <v>-6</v>
      </c>
      <c r="F65" s="36">
        <v>-24</v>
      </c>
      <c r="G65" s="36">
        <v>-28</v>
      </c>
      <c r="H65" s="36">
        <f t="shared" si="2"/>
        <v>-37</v>
      </c>
      <c r="I65" s="36">
        <v>-41</v>
      </c>
      <c r="K65"/>
    </row>
    <row r="66" spans="1:11" ht="12.75">
      <c r="A66" s="4" t="s">
        <v>22</v>
      </c>
      <c r="B66" s="5"/>
      <c r="C66" s="14"/>
      <c r="D66" s="51">
        <f>SUM(D60:D65)</f>
        <v>422</v>
      </c>
      <c r="E66" s="51">
        <f>SUM(E60:E65)</f>
        <v>340</v>
      </c>
      <c r="F66" s="51">
        <f>SUM(F60:F65)</f>
        <v>1215</v>
      </c>
      <c r="G66" s="51">
        <f>SUM(G60:G65)</f>
        <v>938</v>
      </c>
      <c r="H66" s="51">
        <f t="shared" si="2"/>
        <v>1654</v>
      </c>
      <c r="I66" s="51">
        <f>SUM(I60:I65)</f>
        <v>1377</v>
      </c>
      <c r="K66"/>
    </row>
    <row r="67" spans="6:11" ht="12.75" hidden="1">
      <c r="F67" s="16">
        <f>+F66-I7</f>
        <v>-162</v>
      </c>
      <c r="G67" s="16">
        <f>+G66-F7</f>
        <v>-277</v>
      </c>
      <c r="H67" s="16"/>
      <c r="I67" s="16"/>
      <c r="K67"/>
    </row>
    <row r="68" spans="6:11" ht="12.75">
      <c r="F68" s="16"/>
      <c r="G68" s="16"/>
      <c r="H68" s="16"/>
      <c r="I68" s="16"/>
      <c r="K68"/>
    </row>
    <row r="69" spans="1:11" ht="12.75">
      <c r="A69" s="5"/>
      <c r="C69" s="5"/>
      <c r="D69" s="5"/>
      <c r="E69" s="5"/>
      <c r="F69" s="5"/>
      <c r="G69" s="5"/>
      <c r="K69"/>
    </row>
    <row r="70" spans="1:11" ht="12.75">
      <c r="A70" s="3" t="s">
        <v>68</v>
      </c>
      <c r="B70" s="17"/>
      <c r="D70" s="56" t="s">
        <v>115</v>
      </c>
      <c r="E70" s="56"/>
      <c r="F70" s="56" t="s">
        <v>112</v>
      </c>
      <c r="G70" s="56"/>
      <c r="H70" s="18" t="s">
        <v>51</v>
      </c>
      <c r="I70" s="18">
        <v>2001</v>
      </c>
      <c r="K70"/>
    </row>
    <row r="71" spans="1:11" ht="12.75">
      <c r="A71" s="4" t="s">
        <v>63</v>
      </c>
      <c r="B71" s="5"/>
      <c r="C71" s="5"/>
      <c r="D71" s="9">
        <v>2002</v>
      </c>
      <c r="E71" s="9">
        <v>2001</v>
      </c>
      <c r="F71" s="9">
        <v>2002</v>
      </c>
      <c r="G71" s="9">
        <v>2001</v>
      </c>
      <c r="H71" s="9" t="s">
        <v>24</v>
      </c>
      <c r="I71" s="9" t="s">
        <v>48</v>
      </c>
      <c r="K71"/>
    </row>
    <row r="72" spans="1:11" ht="12.75">
      <c r="A72" s="2" t="s">
        <v>19</v>
      </c>
      <c r="D72" s="35">
        <f>-34+F72</f>
        <v>21</v>
      </c>
      <c r="E72" s="35">
        <v>19</v>
      </c>
      <c r="F72" s="35">
        <v>55</v>
      </c>
      <c r="G72" s="35">
        <v>48</v>
      </c>
      <c r="H72" s="35">
        <f aca="true" t="shared" si="3" ref="H72:H77">I72-G72+F72</f>
        <v>77</v>
      </c>
      <c r="I72" s="35">
        <v>70</v>
      </c>
      <c r="K72"/>
    </row>
    <row r="73" spans="1:11" ht="12.75">
      <c r="A73" s="2" t="s">
        <v>20</v>
      </c>
      <c r="D73" s="35">
        <f>-15+F73</f>
        <v>16</v>
      </c>
      <c r="E73" s="35">
        <v>10</v>
      </c>
      <c r="F73" s="35">
        <v>31</v>
      </c>
      <c r="G73" s="35">
        <v>19</v>
      </c>
      <c r="H73" s="35">
        <f t="shared" si="3"/>
        <v>40</v>
      </c>
      <c r="I73" s="35">
        <v>28</v>
      </c>
      <c r="K73"/>
    </row>
    <row r="74" spans="1:11" ht="12.75">
      <c r="A74" s="2" t="s">
        <v>117</v>
      </c>
      <c r="D74" s="35">
        <f>-3+F74</f>
        <v>3</v>
      </c>
      <c r="E74" s="35">
        <v>3</v>
      </c>
      <c r="F74" s="35">
        <v>6</v>
      </c>
      <c r="G74" s="35">
        <v>7</v>
      </c>
      <c r="H74" s="35">
        <f t="shared" si="3"/>
        <v>8</v>
      </c>
      <c r="I74" s="35">
        <v>9</v>
      </c>
      <c r="K74"/>
    </row>
    <row r="75" spans="1:11" ht="12.75">
      <c r="A75" s="2" t="s">
        <v>88</v>
      </c>
      <c r="D75" s="35">
        <f>-18+F75</f>
        <v>14</v>
      </c>
      <c r="E75" s="35">
        <v>13</v>
      </c>
      <c r="F75" s="35">
        <v>32</v>
      </c>
      <c r="G75" s="35">
        <v>26</v>
      </c>
      <c r="H75" s="35">
        <f t="shared" si="3"/>
        <v>40</v>
      </c>
      <c r="I75" s="35">
        <v>34</v>
      </c>
      <c r="K75"/>
    </row>
    <row r="76" spans="1:11" ht="12.75">
      <c r="A76" s="2" t="s">
        <v>89</v>
      </c>
      <c r="D76" s="35">
        <f>-8+F76</f>
        <v>4</v>
      </c>
      <c r="E76" s="35">
        <v>0</v>
      </c>
      <c r="F76" s="35">
        <v>12</v>
      </c>
      <c r="G76" s="35">
        <v>0</v>
      </c>
      <c r="H76" s="35">
        <f t="shared" si="3"/>
        <v>21</v>
      </c>
      <c r="I76" s="35">
        <v>9</v>
      </c>
      <c r="K76"/>
    </row>
    <row r="77" spans="1:11" ht="12.75">
      <c r="A77" s="5" t="s">
        <v>21</v>
      </c>
      <c r="B77" s="5"/>
      <c r="C77" s="5"/>
      <c r="D77" s="36">
        <f>--8+F77</f>
        <v>-5</v>
      </c>
      <c r="E77" s="36">
        <v>-2</v>
      </c>
      <c r="F77" s="36">
        <v>-13</v>
      </c>
      <c r="G77" s="36">
        <v>-9</v>
      </c>
      <c r="H77" s="36">
        <f t="shared" si="3"/>
        <v>-18</v>
      </c>
      <c r="I77" s="36">
        <v>-14</v>
      </c>
      <c r="K77"/>
    </row>
    <row r="78" spans="1:11" ht="12.75">
      <c r="A78" s="4" t="s">
        <v>22</v>
      </c>
      <c r="B78" s="13"/>
      <c r="C78" s="14"/>
      <c r="D78" s="51">
        <f aca="true" t="shared" si="4" ref="D78:I78">SUM(D72:D77)</f>
        <v>53</v>
      </c>
      <c r="E78" s="51">
        <f t="shared" si="4"/>
        <v>43</v>
      </c>
      <c r="F78" s="51">
        <f t="shared" si="4"/>
        <v>123</v>
      </c>
      <c r="G78" s="51">
        <f t="shared" si="4"/>
        <v>91</v>
      </c>
      <c r="H78" s="51">
        <f t="shared" si="4"/>
        <v>168</v>
      </c>
      <c r="I78" s="51">
        <f t="shared" si="4"/>
        <v>136</v>
      </c>
      <c r="K78"/>
    </row>
    <row r="79" spans="1:11" ht="12.75">
      <c r="A79" s="45"/>
      <c r="B79" s="45"/>
      <c r="C79" s="50"/>
      <c r="D79" s="50"/>
      <c r="E79" s="50"/>
      <c r="F79" s="50"/>
      <c r="G79" s="50"/>
      <c r="H79" s="50"/>
      <c r="I79" s="50"/>
      <c r="J79"/>
      <c r="K79"/>
    </row>
    <row r="80" spans="10:11" ht="12.75">
      <c r="J80"/>
      <c r="K80"/>
    </row>
    <row r="81" spans="1:12" ht="13.5">
      <c r="A81" s="3" t="s">
        <v>74</v>
      </c>
      <c r="G81" s="3"/>
      <c r="H81" s="3"/>
      <c r="I81" s="3"/>
      <c r="K81"/>
      <c r="L81"/>
    </row>
    <row r="82" spans="1:12" ht="12.75">
      <c r="A82" s="23"/>
      <c r="B82" s="17"/>
      <c r="C82" s="17"/>
      <c r="D82" s="17"/>
      <c r="E82" s="17"/>
      <c r="F82" s="17"/>
      <c r="G82" s="18">
        <v>2002</v>
      </c>
      <c r="H82" s="18">
        <v>2001</v>
      </c>
      <c r="I82" s="18">
        <v>2001</v>
      </c>
      <c r="L82"/>
    </row>
    <row r="83" spans="1:12" ht="12.75">
      <c r="A83" s="5"/>
      <c r="B83" s="5"/>
      <c r="C83" s="5"/>
      <c r="D83" s="5"/>
      <c r="E83" s="5"/>
      <c r="F83" s="5"/>
      <c r="G83" s="9" t="s">
        <v>116</v>
      </c>
      <c r="H83" s="9" t="s">
        <v>116</v>
      </c>
      <c r="I83" s="9" t="s">
        <v>50</v>
      </c>
      <c r="L83"/>
    </row>
    <row r="84" spans="1:12" ht="12.75">
      <c r="A84" s="2" t="s">
        <v>8</v>
      </c>
      <c r="G84" s="35">
        <v>72</v>
      </c>
      <c r="H84" s="35">
        <v>53</v>
      </c>
      <c r="I84" s="35">
        <v>84</v>
      </c>
      <c r="L84"/>
    </row>
    <row r="85" spans="1:12" ht="12.75">
      <c r="A85" s="2" t="s">
        <v>32</v>
      </c>
      <c r="G85" s="35">
        <v>55</v>
      </c>
      <c r="H85" s="35">
        <v>50</v>
      </c>
      <c r="I85" s="35">
        <v>73</v>
      </c>
      <c r="L85"/>
    </row>
    <row r="86" spans="1:12" ht="12.75">
      <c r="A86" s="2" t="s">
        <v>44</v>
      </c>
      <c r="G86" s="35">
        <v>-17</v>
      </c>
      <c r="H86" s="35">
        <v>-15</v>
      </c>
      <c r="I86" s="35">
        <v>-32</v>
      </c>
      <c r="L86"/>
    </row>
    <row r="87" spans="1:12" ht="12.75">
      <c r="A87" s="2" t="s">
        <v>45</v>
      </c>
      <c r="G87" s="35">
        <v>-6</v>
      </c>
      <c r="H87" s="35">
        <v>-8</v>
      </c>
      <c r="I87" s="35">
        <v>-11</v>
      </c>
      <c r="L87"/>
    </row>
    <row r="88" spans="1:12" ht="12.75">
      <c r="A88" s="2" t="s">
        <v>34</v>
      </c>
      <c r="G88" s="36">
        <v>-2</v>
      </c>
      <c r="H88" s="36">
        <v>-31</v>
      </c>
      <c r="I88" s="36">
        <v>-14</v>
      </c>
      <c r="L88"/>
    </row>
    <row r="89" spans="1:17" ht="12.75">
      <c r="A89" s="3" t="s">
        <v>60</v>
      </c>
      <c r="G89" s="47">
        <f>SUM(G84:G88)</f>
        <v>102</v>
      </c>
      <c r="H89" s="47">
        <f>SUM(H84:H88)</f>
        <v>49</v>
      </c>
      <c r="I89" s="47">
        <f>SUM(I84:I88)</f>
        <v>100</v>
      </c>
      <c r="L89"/>
      <c r="P89" s="19"/>
      <c r="Q89" s="19"/>
    </row>
    <row r="90" spans="1:12" ht="12.75">
      <c r="A90" s="2" t="s">
        <v>33</v>
      </c>
      <c r="G90" s="35">
        <v>-36</v>
      </c>
      <c r="H90" s="35">
        <v>-30</v>
      </c>
      <c r="I90" s="35">
        <v>-58</v>
      </c>
      <c r="L90"/>
    </row>
    <row r="91" spans="1:12" ht="12.75">
      <c r="A91" s="2" t="s">
        <v>90</v>
      </c>
      <c r="G91" s="35">
        <v>3</v>
      </c>
      <c r="H91" s="35">
        <v>35</v>
      </c>
      <c r="I91" s="35">
        <v>41</v>
      </c>
      <c r="L91"/>
    </row>
    <row r="92" spans="1:17" ht="12.75">
      <c r="A92" s="2" t="s">
        <v>61</v>
      </c>
      <c r="G92" s="35"/>
      <c r="H92" s="35">
        <v>0</v>
      </c>
      <c r="I92" s="35">
        <v>-187</v>
      </c>
      <c r="L92"/>
      <c r="P92" s="19"/>
      <c r="Q92" s="19"/>
    </row>
    <row r="93" spans="1:17" ht="12.75">
      <c r="A93" s="2" t="s">
        <v>83</v>
      </c>
      <c r="G93" s="35">
        <v>-10</v>
      </c>
      <c r="H93" s="35">
        <v>-17</v>
      </c>
      <c r="I93" s="35">
        <v>139</v>
      </c>
      <c r="L93"/>
      <c r="P93" s="19"/>
      <c r="Q93" s="19"/>
    </row>
    <row r="94" spans="1:17" ht="12.75">
      <c r="A94" s="2" t="s">
        <v>35</v>
      </c>
      <c r="G94" s="36">
        <v>-42</v>
      </c>
      <c r="H94" s="36">
        <v>-42</v>
      </c>
      <c r="I94" s="36">
        <v>-42</v>
      </c>
      <c r="L94"/>
      <c r="P94" s="19"/>
      <c r="Q94" s="19"/>
    </row>
    <row r="95" spans="1:17" ht="12.75">
      <c r="A95" s="45" t="s">
        <v>36</v>
      </c>
      <c r="B95" s="28"/>
      <c r="C95" s="28"/>
      <c r="D95" s="28"/>
      <c r="E95" s="28"/>
      <c r="F95" s="28"/>
      <c r="G95" s="50">
        <f>G89+G90+G91+G92+G93+G94</f>
        <v>17</v>
      </c>
      <c r="H95" s="50">
        <f>H89+H90+H92+H93+H94+H91</f>
        <v>-5</v>
      </c>
      <c r="I95" s="50">
        <f>SUM(I89:I94)</f>
        <v>-7</v>
      </c>
      <c r="L95"/>
      <c r="P95" s="20"/>
      <c r="Q95" s="19"/>
    </row>
    <row r="96" spans="1:17" ht="12.75">
      <c r="A96" s="2" t="s">
        <v>72</v>
      </c>
      <c r="G96" s="35">
        <v>11</v>
      </c>
      <c r="H96" s="35">
        <v>18</v>
      </c>
      <c r="I96" s="35">
        <v>18</v>
      </c>
      <c r="L96"/>
      <c r="P96" s="20"/>
      <c r="Q96" s="19"/>
    </row>
    <row r="97" spans="1:17" ht="12.75">
      <c r="A97" s="4" t="s">
        <v>71</v>
      </c>
      <c r="B97" s="5"/>
      <c r="C97" s="5"/>
      <c r="D97" s="5"/>
      <c r="E97" s="5"/>
      <c r="F97" s="5"/>
      <c r="G97" s="51">
        <f>G95+G96</f>
        <v>28</v>
      </c>
      <c r="H97" s="51">
        <f>H95+H96</f>
        <v>13</v>
      </c>
      <c r="I97" s="51">
        <f>I95+I96</f>
        <v>11</v>
      </c>
      <c r="L97"/>
      <c r="P97" s="20"/>
      <c r="Q97" s="19"/>
    </row>
    <row r="98" spans="12:17" ht="12.75">
      <c r="L98"/>
      <c r="P98" s="20"/>
      <c r="Q98" s="19"/>
    </row>
    <row r="99" spans="12:16" ht="12.75">
      <c r="L99"/>
      <c r="P99" s="21"/>
    </row>
    <row r="100" spans="12:16" ht="12.75">
      <c r="L100"/>
      <c r="P100" s="22"/>
    </row>
    <row r="101" spans="12:16" ht="12.75">
      <c r="L101"/>
      <c r="P101" s="22"/>
    </row>
    <row r="102" ht="12.75">
      <c r="L102"/>
    </row>
    <row r="103" ht="12.75">
      <c r="L103"/>
    </row>
    <row r="104" spans="11:12" ht="12.75">
      <c r="K104"/>
      <c r="L104"/>
    </row>
    <row r="105" spans="11:12" ht="12.75">
      <c r="K105"/>
      <c r="L105"/>
    </row>
    <row r="106" spans="11:12" ht="12.75">
      <c r="K106"/>
      <c r="L106"/>
    </row>
    <row r="107" spans="1:10" ht="12.75">
      <c r="A107" s="45" t="s">
        <v>23</v>
      </c>
      <c r="E107" s="28"/>
      <c r="F107" s="28"/>
      <c r="G107" s="28"/>
      <c r="H107" s="28"/>
      <c r="J107" s="28"/>
    </row>
    <row r="108" spans="1:10" ht="12.75">
      <c r="A108" s="23"/>
      <c r="B108" s="17"/>
      <c r="C108" s="17"/>
      <c r="D108" s="56" t="s">
        <v>115</v>
      </c>
      <c r="E108" s="56"/>
      <c r="F108" s="56" t="s">
        <v>112</v>
      </c>
      <c r="G108" s="56"/>
      <c r="H108" s="18" t="s">
        <v>51</v>
      </c>
      <c r="I108" s="18">
        <v>2001</v>
      </c>
      <c r="J108" s="28"/>
    </row>
    <row r="109" spans="1:9" ht="12.75">
      <c r="A109" s="5"/>
      <c r="B109" s="5"/>
      <c r="C109" s="5"/>
      <c r="D109" s="9">
        <v>2002</v>
      </c>
      <c r="E109" s="9">
        <v>2001</v>
      </c>
      <c r="F109" s="9">
        <v>2002</v>
      </c>
      <c r="G109" s="9">
        <v>2001</v>
      </c>
      <c r="H109" s="9" t="s">
        <v>24</v>
      </c>
      <c r="I109" s="9" t="s">
        <v>48</v>
      </c>
    </row>
    <row r="111" spans="1:9" ht="12.75">
      <c r="A111" s="2" t="s">
        <v>25</v>
      </c>
      <c r="D111" s="35">
        <f aca="true" t="shared" si="5" ref="D111:I111">D7</f>
        <v>422</v>
      </c>
      <c r="E111" s="35">
        <f t="shared" si="5"/>
        <v>340</v>
      </c>
      <c r="F111" s="35">
        <f t="shared" si="5"/>
        <v>1215</v>
      </c>
      <c r="G111" s="35">
        <f t="shared" si="5"/>
        <v>938</v>
      </c>
      <c r="H111" s="35">
        <f t="shared" si="5"/>
        <v>1654</v>
      </c>
      <c r="I111" s="35">
        <f t="shared" si="5"/>
        <v>1377</v>
      </c>
    </row>
    <row r="112" spans="1:9" ht="12.75">
      <c r="A112" s="2" t="s">
        <v>98</v>
      </c>
      <c r="D112" s="35">
        <f aca="true" t="shared" si="6" ref="D112:I112">D14</f>
        <v>53</v>
      </c>
      <c r="E112" s="35">
        <f t="shared" si="6"/>
        <v>43</v>
      </c>
      <c r="F112" s="35">
        <f t="shared" si="6"/>
        <v>123</v>
      </c>
      <c r="G112" s="35">
        <f t="shared" si="6"/>
        <v>91</v>
      </c>
      <c r="H112" s="35">
        <f t="shared" si="6"/>
        <v>168</v>
      </c>
      <c r="I112" s="35">
        <f t="shared" si="6"/>
        <v>136</v>
      </c>
    </row>
    <row r="113" spans="1:9" ht="12.75">
      <c r="A113" s="2" t="s">
        <v>99</v>
      </c>
      <c r="D113" s="37">
        <f aca="true" t="shared" si="7" ref="D113:I113">D112/D111*100</f>
        <v>12.559241706161137</v>
      </c>
      <c r="E113" s="37">
        <f t="shared" si="7"/>
        <v>12.647058823529411</v>
      </c>
      <c r="F113" s="37">
        <f t="shared" si="7"/>
        <v>10.123456790123457</v>
      </c>
      <c r="G113" s="37">
        <f t="shared" si="7"/>
        <v>9.701492537313433</v>
      </c>
      <c r="H113" s="37">
        <f t="shared" si="7"/>
        <v>10.157194679564691</v>
      </c>
      <c r="I113" s="37">
        <f t="shared" si="7"/>
        <v>9.876543209876543</v>
      </c>
    </row>
    <row r="114" spans="1:9" ht="12.75">
      <c r="A114" s="2" t="s">
        <v>26</v>
      </c>
      <c r="D114" s="35">
        <f aca="true" t="shared" si="8" ref="D114:I114">D16</f>
        <v>45</v>
      </c>
      <c r="E114" s="35">
        <f t="shared" si="8"/>
        <v>37</v>
      </c>
      <c r="F114" s="35">
        <f t="shared" si="8"/>
        <v>100</v>
      </c>
      <c r="G114" s="35">
        <f t="shared" si="8"/>
        <v>72</v>
      </c>
      <c r="H114" s="35">
        <f t="shared" si="8"/>
        <v>137</v>
      </c>
      <c r="I114" s="35">
        <f t="shared" si="8"/>
        <v>109</v>
      </c>
    </row>
    <row r="115" spans="1:9" ht="12.75">
      <c r="A115" s="2" t="s">
        <v>27</v>
      </c>
      <c r="D115" s="41">
        <f aca="true" t="shared" si="9" ref="D115:I115">D114/D111*100</f>
        <v>10.66350710900474</v>
      </c>
      <c r="E115" s="41">
        <f t="shared" si="9"/>
        <v>10.882352941176471</v>
      </c>
      <c r="F115" s="41">
        <f t="shared" si="9"/>
        <v>8.23045267489712</v>
      </c>
      <c r="G115" s="41">
        <f t="shared" si="9"/>
        <v>7.675906183368871</v>
      </c>
      <c r="H115" s="41">
        <f t="shared" si="9"/>
        <v>8.282950423216445</v>
      </c>
      <c r="I115" s="41">
        <f t="shared" si="9"/>
        <v>7.915758896151052</v>
      </c>
    </row>
    <row r="116" spans="1:9" ht="12.75">
      <c r="A116" s="2" t="s">
        <v>28</v>
      </c>
      <c r="D116" s="35">
        <v>826</v>
      </c>
      <c r="E116" s="35">
        <v>658</v>
      </c>
      <c r="F116" s="35">
        <v>840</v>
      </c>
      <c r="G116" s="35">
        <v>671</v>
      </c>
      <c r="H116" s="43">
        <v>750</v>
      </c>
      <c r="I116" s="35">
        <v>762</v>
      </c>
    </row>
    <row r="117" spans="1:9" ht="12.75">
      <c r="A117" s="2" t="s">
        <v>29</v>
      </c>
      <c r="D117" s="41">
        <v>21.8</v>
      </c>
      <c r="E117" s="41">
        <v>22.5</v>
      </c>
      <c r="F117" s="41">
        <v>15.9</v>
      </c>
      <c r="G117" s="41">
        <v>14.3</v>
      </c>
      <c r="H117" s="53">
        <v>18.3</v>
      </c>
      <c r="I117" s="41">
        <v>14.3</v>
      </c>
    </row>
    <row r="118" spans="1:9" ht="12.75">
      <c r="A118" s="2" t="s">
        <v>108</v>
      </c>
      <c r="D118" s="35">
        <v>274</v>
      </c>
      <c r="E118" s="35">
        <v>253</v>
      </c>
      <c r="F118" s="35">
        <v>286</v>
      </c>
      <c r="G118" s="35">
        <v>263</v>
      </c>
      <c r="H118" s="35">
        <v>277</v>
      </c>
      <c r="I118" s="35">
        <v>272</v>
      </c>
    </row>
    <row r="119" spans="1:9" ht="12.75">
      <c r="A119" s="2" t="s">
        <v>53</v>
      </c>
      <c r="D119" s="41">
        <v>35.1</v>
      </c>
      <c r="E119" s="41">
        <v>34.8</v>
      </c>
      <c r="F119" s="41">
        <v>22.4</v>
      </c>
      <c r="G119" s="41">
        <v>19.3</v>
      </c>
      <c r="H119" s="41">
        <v>24.9</v>
      </c>
      <c r="I119" s="41">
        <v>23.4</v>
      </c>
    </row>
    <row r="120" spans="1:9" ht="12.75">
      <c r="A120" s="2" t="s">
        <v>30</v>
      </c>
      <c r="D120" s="42">
        <v>26</v>
      </c>
      <c r="E120" s="42">
        <v>30</v>
      </c>
      <c r="F120" s="42">
        <v>26</v>
      </c>
      <c r="G120" s="42">
        <v>30</v>
      </c>
      <c r="H120" s="35">
        <v>26</v>
      </c>
      <c r="I120" s="42">
        <v>26</v>
      </c>
    </row>
    <row r="121" spans="1:9" ht="12.75">
      <c r="A121" s="2" t="s">
        <v>84</v>
      </c>
      <c r="D121" s="41">
        <v>1.9</v>
      </c>
      <c r="E121" s="41">
        <v>1.6</v>
      </c>
      <c r="F121" s="41">
        <v>1.9</v>
      </c>
      <c r="G121" s="41">
        <v>1.6</v>
      </c>
      <c r="H121" s="55">
        <v>1.9</v>
      </c>
      <c r="I121" s="41">
        <v>2</v>
      </c>
    </row>
    <row r="122" spans="1:9" ht="12.75">
      <c r="A122" s="2" t="s">
        <v>85</v>
      </c>
      <c r="D122" s="41">
        <v>5</v>
      </c>
      <c r="E122" s="41">
        <v>5.3</v>
      </c>
      <c r="F122" s="41">
        <v>3.6</v>
      </c>
      <c r="G122" s="41">
        <v>2.8</v>
      </c>
      <c r="H122" s="55">
        <v>3.6</v>
      </c>
      <c r="I122" s="41">
        <v>4.2</v>
      </c>
    </row>
    <row r="123" spans="1:9" ht="12.75">
      <c r="A123" s="2" t="s">
        <v>31</v>
      </c>
      <c r="D123" s="37">
        <v>10</v>
      </c>
      <c r="E123" s="37">
        <v>10</v>
      </c>
      <c r="F123" s="37">
        <v>10</v>
      </c>
      <c r="G123" s="37">
        <v>10</v>
      </c>
      <c r="H123" s="37">
        <v>10</v>
      </c>
      <c r="I123" s="37">
        <v>10</v>
      </c>
    </row>
    <row r="124" spans="1:9" ht="12.75">
      <c r="A124" s="2" t="s">
        <v>109</v>
      </c>
      <c r="D124" s="37">
        <v>10.5</v>
      </c>
      <c r="E124" s="37">
        <v>10.5</v>
      </c>
      <c r="F124" s="37">
        <v>10.5</v>
      </c>
      <c r="G124" s="37">
        <v>10.5</v>
      </c>
      <c r="H124" s="37">
        <v>10.5</v>
      </c>
      <c r="I124" s="37">
        <v>10.5</v>
      </c>
    </row>
    <row r="125" spans="1:9" ht="12.75">
      <c r="A125" s="2" t="s">
        <v>54</v>
      </c>
      <c r="D125" s="40">
        <v>2.43</v>
      </c>
      <c r="E125" s="40">
        <v>2.14</v>
      </c>
      <c r="F125" s="40">
        <v>4.84</v>
      </c>
      <c r="G125" s="40">
        <v>3.78</v>
      </c>
      <c r="H125" s="40">
        <v>6.9</v>
      </c>
      <c r="I125" s="40">
        <v>5.85</v>
      </c>
    </row>
    <row r="126" spans="1:9" ht="12.75">
      <c r="A126" s="2" t="s">
        <v>107</v>
      </c>
      <c r="D126" s="40">
        <v>2.31</v>
      </c>
      <c r="E126" s="40">
        <v>2.04</v>
      </c>
      <c r="F126" s="40">
        <v>4.61</v>
      </c>
      <c r="G126" s="40">
        <v>3.6</v>
      </c>
      <c r="H126" s="40">
        <v>6.57</v>
      </c>
      <c r="I126" s="40">
        <v>5.59</v>
      </c>
    </row>
    <row r="127" spans="1:9" ht="12.75">
      <c r="A127" s="2" t="s">
        <v>120</v>
      </c>
      <c r="D127" s="57">
        <v>28.6</v>
      </c>
      <c r="E127" s="57">
        <v>26.8</v>
      </c>
      <c r="F127" s="57">
        <v>28.6</v>
      </c>
      <c r="G127" s="57">
        <v>26.8</v>
      </c>
      <c r="H127" s="57">
        <v>28.6</v>
      </c>
      <c r="I127" s="57">
        <v>28.5</v>
      </c>
    </row>
    <row r="128" spans="1:9" ht="12.75">
      <c r="A128" s="2" t="s">
        <v>47</v>
      </c>
      <c r="D128" s="35">
        <v>13</v>
      </c>
      <c r="E128" s="35">
        <v>10</v>
      </c>
      <c r="F128" s="35">
        <v>36</v>
      </c>
      <c r="G128" s="35">
        <v>30</v>
      </c>
      <c r="H128" s="35">
        <v>63</v>
      </c>
      <c r="I128" s="35">
        <v>57</v>
      </c>
    </row>
    <row r="129" spans="1:9" ht="12.75">
      <c r="A129" s="2" t="s">
        <v>100</v>
      </c>
      <c r="D129" s="35">
        <v>10</v>
      </c>
      <c r="E129" s="35">
        <v>11</v>
      </c>
      <c r="F129" s="35">
        <v>32</v>
      </c>
      <c r="G129" s="35">
        <v>31</v>
      </c>
      <c r="H129" s="35">
        <v>47</v>
      </c>
      <c r="I129" s="35">
        <v>46</v>
      </c>
    </row>
    <row r="130" spans="1:9" ht="12.75">
      <c r="A130" s="2" t="s">
        <v>101</v>
      </c>
      <c r="D130" s="35">
        <v>8</v>
      </c>
      <c r="E130" s="35">
        <v>6</v>
      </c>
      <c r="F130" s="35">
        <v>23</v>
      </c>
      <c r="G130" s="35">
        <v>19</v>
      </c>
      <c r="H130" s="35">
        <v>31</v>
      </c>
      <c r="I130" s="35">
        <v>27</v>
      </c>
    </row>
    <row r="131" spans="1:9" ht="12.75">
      <c r="A131" s="5" t="s">
        <v>119</v>
      </c>
      <c r="B131" s="5"/>
      <c r="C131" s="5"/>
      <c r="D131" s="36">
        <v>710</v>
      </c>
      <c r="E131" s="36">
        <v>622</v>
      </c>
      <c r="F131" s="36">
        <v>710</v>
      </c>
      <c r="G131" s="36">
        <v>622</v>
      </c>
      <c r="H131" s="36">
        <v>710</v>
      </c>
      <c r="I131" s="36">
        <v>637</v>
      </c>
    </row>
    <row r="132" ht="12.75">
      <c r="J132"/>
    </row>
    <row r="133" ht="12.75">
      <c r="A133" s="2" t="s">
        <v>46</v>
      </c>
    </row>
    <row r="135" ht="12.75">
      <c r="A135" s="2" t="s">
        <v>91</v>
      </c>
    </row>
    <row r="137" spans="1:3" ht="12.75">
      <c r="A137" s="24" t="s">
        <v>92</v>
      </c>
      <c r="C137" s="2" t="s">
        <v>97</v>
      </c>
    </row>
    <row r="138" spans="1:3" ht="12.75">
      <c r="A138" s="24" t="s">
        <v>104</v>
      </c>
      <c r="C138" s="2" t="s">
        <v>121</v>
      </c>
    </row>
    <row r="139" spans="1:3" ht="12.75">
      <c r="A139" s="24" t="s">
        <v>105</v>
      </c>
      <c r="C139" s="2" t="s">
        <v>106</v>
      </c>
    </row>
    <row r="140" ht="13.5" thickBot="1"/>
    <row r="141" spans="1:10" ht="12.75">
      <c r="A141" s="46"/>
      <c r="B141" s="25"/>
      <c r="C141" s="25"/>
      <c r="D141" s="25"/>
      <c r="E141" s="25"/>
      <c r="F141" s="25"/>
      <c r="G141" s="25"/>
      <c r="H141" s="25"/>
      <c r="I141" s="26"/>
      <c r="J141" s="28"/>
    </row>
    <row r="142" spans="1:10" ht="12.75">
      <c r="A142" s="30" t="s">
        <v>118</v>
      </c>
      <c r="B142" s="28"/>
      <c r="C142" s="28"/>
      <c r="D142" s="28"/>
      <c r="E142" s="28"/>
      <c r="F142" s="28"/>
      <c r="G142" s="28"/>
      <c r="H142" s="28"/>
      <c r="I142" s="29"/>
      <c r="J142" s="28"/>
    </row>
    <row r="143" spans="1:10" ht="12.75">
      <c r="A143" s="27" t="s">
        <v>69</v>
      </c>
      <c r="B143" s="28"/>
      <c r="C143" s="28"/>
      <c r="D143" s="28"/>
      <c r="E143" s="28"/>
      <c r="F143" s="28"/>
      <c r="G143" s="28"/>
      <c r="H143" s="28"/>
      <c r="I143" s="29"/>
      <c r="J143" s="28"/>
    </row>
    <row r="144" spans="1:10" ht="12.75">
      <c r="A144" s="27" t="s">
        <v>70</v>
      </c>
      <c r="B144" s="28"/>
      <c r="C144" s="28"/>
      <c r="D144" s="28"/>
      <c r="E144" s="28"/>
      <c r="F144" s="28"/>
      <c r="G144" s="28"/>
      <c r="H144" s="28"/>
      <c r="I144" s="29"/>
      <c r="J144" s="28"/>
    </row>
    <row r="145" spans="1:12" ht="12.75">
      <c r="A145" s="30"/>
      <c r="B145" s="28"/>
      <c r="C145" s="28"/>
      <c r="D145" s="28"/>
      <c r="E145" s="28"/>
      <c r="F145" s="28"/>
      <c r="G145" s="28"/>
      <c r="H145" s="28"/>
      <c r="I145" s="29"/>
      <c r="J145" s="28"/>
      <c r="K145" s="28"/>
      <c r="L145" s="28"/>
    </row>
    <row r="146" spans="1:12" ht="12.75">
      <c r="A146" s="30" t="s">
        <v>40</v>
      </c>
      <c r="B146" s="28"/>
      <c r="C146" s="28"/>
      <c r="D146" s="28"/>
      <c r="E146" s="28"/>
      <c r="F146" s="28"/>
      <c r="G146" s="28"/>
      <c r="H146" s="28"/>
      <c r="I146" s="29"/>
      <c r="J146" s="28"/>
      <c r="K146" s="28"/>
      <c r="L146" s="28"/>
    </row>
    <row r="147" spans="1:12" ht="12.75">
      <c r="A147" s="27" t="s">
        <v>41</v>
      </c>
      <c r="B147" s="28"/>
      <c r="C147" s="28"/>
      <c r="D147" s="28"/>
      <c r="E147" s="28"/>
      <c r="F147" s="28"/>
      <c r="G147" s="28"/>
      <c r="H147" s="28"/>
      <c r="I147" s="29"/>
      <c r="J147" s="28"/>
      <c r="K147" s="28"/>
      <c r="L147" s="28"/>
    </row>
    <row r="148" spans="1:12" ht="12.75">
      <c r="A148" s="27" t="s">
        <v>52</v>
      </c>
      <c r="B148" s="28"/>
      <c r="C148" s="28"/>
      <c r="D148" s="28"/>
      <c r="E148" s="28"/>
      <c r="F148" s="28"/>
      <c r="G148" s="28"/>
      <c r="H148" s="28"/>
      <c r="I148" s="29"/>
      <c r="J148" s="28"/>
      <c r="K148" s="28"/>
      <c r="L148" s="28"/>
    </row>
    <row r="149" spans="1:12" ht="12.75">
      <c r="A149" s="27"/>
      <c r="B149" s="28"/>
      <c r="C149" s="28"/>
      <c r="D149" s="28"/>
      <c r="E149" s="28"/>
      <c r="F149" s="28"/>
      <c r="G149" s="28"/>
      <c r="H149" s="28"/>
      <c r="I149" s="29"/>
      <c r="J149" s="28"/>
      <c r="K149" s="28"/>
      <c r="L149" s="28"/>
    </row>
    <row r="150" spans="1:12" ht="12.75">
      <c r="A150" s="30" t="s">
        <v>42</v>
      </c>
      <c r="B150" s="28"/>
      <c r="C150" s="28"/>
      <c r="D150" s="28"/>
      <c r="E150" s="28"/>
      <c r="F150" s="28"/>
      <c r="G150" s="28"/>
      <c r="H150" s="28"/>
      <c r="I150" s="29"/>
      <c r="J150" s="28"/>
      <c r="K150" s="28"/>
      <c r="L150" s="28"/>
    </row>
    <row r="151" spans="1:12" ht="12.75">
      <c r="A151" s="27" t="s">
        <v>55</v>
      </c>
      <c r="B151" s="28"/>
      <c r="C151" s="28"/>
      <c r="D151" s="28"/>
      <c r="E151" s="28"/>
      <c r="F151" s="28"/>
      <c r="G151" s="28"/>
      <c r="H151" s="28"/>
      <c r="I151" s="29"/>
      <c r="J151" s="28"/>
      <c r="K151" s="28"/>
      <c r="L151" s="28"/>
    </row>
    <row r="152" spans="1:12" ht="12.75">
      <c r="A152" s="30" t="s">
        <v>93</v>
      </c>
      <c r="B152" s="28"/>
      <c r="C152" s="28"/>
      <c r="D152" s="28"/>
      <c r="E152" s="28"/>
      <c r="F152" s="28"/>
      <c r="G152" s="28"/>
      <c r="H152" s="28"/>
      <c r="I152" s="29"/>
      <c r="J152" s="28"/>
      <c r="K152" s="28"/>
      <c r="L152" s="28"/>
    </row>
    <row r="153" spans="1:12" ht="12.75">
      <c r="A153" s="27"/>
      <c r="B153" s="28"/>
      <c r="C153" s="28"/>
      <c r="D153" s="28"/>
      <c r="E153" s="28"/>
      <c r="F153" s="28"/>
      <c r="G153" s="28"/>
      <c r="H153" s="28"/>
      <c r="I153" s="29"/>
      <c r="J153" s="28"/>
      <c r="K153" s="28"/>
      <c r="L153" s="28"/>
    </row>
    <row r="154" spans="1:12" ht="12.75">
      <c r="A154" s="30" t="s">
        <v>94</v>
      </c>
      <c r="B154" s="28"/>
      <c r="C154" s="28"/>
      <c r="D154" s="28"/>
      <c r="E154" s="28"/>
      <c r="F154" s="28"/>
      <c r="G154" s="28"/>
      <c r="H154" s="28"/>
      <c r="I154" s="29"/>
      <c r="J154" s="28"/>
      <c r="K154" s="28"/>
      <c r="L154" s="28"/>
    </row>
    <row r="155" spans="1:12" ht="12.75">
      <c r="A155" s="27" t="s">
        <v>37</v>
      </c>
      <c r="B155" s="28"/>
      <c r="C155" s="28"/>
      <c r="D155" s="28"/>
      <c r="E155" s="28"/>
      <c r="F155" s="28"/>
      <c r="G155" s="28"/>
      <c r="H155" s="28"/>
      <c r="I155" s="29"/>
      <c r="J155" s="28"/>
      <c r="K155" s="28"/>
      <c r="L155" s="28"/>
    </row>
    <row r="156" spans="1:12" ht="12.75">
      <c r="A156" s="27"/>
      <c r="B156" s="28"/>
      <c r="C156" s="28"/>
      <c r="D156" s="28"/>
      <c r="E156" s="28"/>
      <c r="F156" s="28"/>
      <c r="G156" s="28"/>
      <c r="H156" s="28"/>
      <c r="I156" s="29"/>
      <c r="J156" s="28"/>
      <c r="K156" s="28"/>
      <c r="L156" s="28"/>
    </row>
    <row r="157" spans="1:12" ht="12.75">
      <c r="A157" s="30" t="s">
        <v>95</v>
      </c>
      <c r="B157" s="28"/>
      <c r="C157" s="28"/>
      <c r="D157" s="28"/>
      <c r="E157" s="28"/>
      <c r="F157" s="28"/>
      <c r="G157" s="28"/>
      <c r="H157" s="28"/>
      <c r="I157" s="29"/>
      <c r="J157" s="28"/>
      <c r="K157" s="28"/>
      <c r="L157" s="28"/>
    </row>
    <row r="158" spans="1:12" ht="12.75">
      <c r="A158" s="27" t="s">
        <v>103</v>
      </c>
      <c r="B158" s="28"/>
      <c r="C158" s="28"/>
      <c r="D158" s="28"/>
      <c r="E158" s="28"/>
      <c r="F158" s="28"/>
      <c r="G158" s="28"/>
      <c r="H158" s="28"/>
      <c r="I158" s="29"/>
      <c r="J158" s="28"/>
      <c r="K158" s="28"/>
      <c r="L158" s="28"/>
    </row>
    <row r="159" spans="1:12" ht="12.75">
      <c r="A159" s="27"/>
      <c r="B159" s="28"/>
      <c r="C159" s="28"/>
      <c r="D159" s="28"/>
      <c r="E159" s="28"/>
      <c r="F159" s="28"/>
      <c r="G159" s="28"/>
      <c r="H159" s="28"/>
      <c r="I159" s="29"/>
      <c r="J159" s="28"/>
      <c r="K159" s="28"/>
      <c r="L159" s="28"/>
    </row>
    <row r="160" spans="1:10" ht="12.75">
      <c r="A160" s="30" t="s">
        <v>102</v>
      </c>
      <c r="B160" s="28"/>
      <c r="C160" s="28"/>
      <c r="D160" s="28"/>
      <c r="E160" s="28"/>
      <c r="F160" s="28"/>
      <c r="G160" s="28"/>
      <c r="H160" s="28"/>
      <c r="I160" s="29"/>
      <c r="J160" s="28"/>
    </row>
    <row r="161" spans="1:10" ht="12.75">
      <c r="A161" s="27" t="s">
        <v>96</v>
      </c>
      <c r="B161" s="28"/>
      <c r="C161" s="28"/>
      <c r="D161" s="28"/>
      <c r="E161" s="28"/>
      <c r="F161" s="28"/>
      <c r="G161" s="28"/>
      <c r="H161" s="28"/>
      <c r="I161" s="29"/>
      <c r="J161" s="28"/>
    </row>
    <row r="162" spans="1:10" ht="12.75">
      <c r="A162" s="27" t="s">
        <v>110</v>
      </c>
      <c r="B162" s="28"/>
      <c r="C162" s="28"/>
      <c r="D162" s="28"/>
      <c r="E162" s="28"/>
      <c r="F162" s="28"/>
      <c r="G162" s="28"/>
      <c r="H162" s="28"/>
      <c r="I162" s="29"/>
      <c r="J162" s="28"/>
    </row>
    <row r="163" spans="1:10" ht="13.5" thickBot="1">
      <c r="A163" s="31"/>
      <c r="B163" s="32"/>
      <c r="C163" s="32"/>
      <c r="D163" s="32"/>
      <c r="E163" s="32"/>
      <c r="F163" s="32"/>
      <c r="G163" s="32"/>
      <c r="H163" s="32"/>
      <c r="I163" s="33"/>
      <c r="J163" s="28"/>
    </row>
  </sheetData>
  <mergeCells count="8">
    <mergeCell ref="F70:G70"/>
    <mergeCell ref="F57:G57"/>
    <mergeCell ref="F108:G108"/>
    <mergeCell ref="F4:G4"/>
    <mergeCell ref="D4:E4"/>
    <mergeCell ref="D57:E57"/>
    <mergeCell ref="D70:E70"/>
    <mergeCell ref="D108:E108"/>
  </mergeCells>
  <printOptions/>
  <pageMargins left="0.72" right="0.53" top="0.62" bottom="0.73" header="0.62" footer="0.5"/>
  <pageSetup horizontalDpi="300" verticalDpi="300" orientation="portrait" paperSize="9" r:id="rId1"/>
  <rowBreaks count="2" manualBreakCount="2">
    <brk id="55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Barbro</cp:lastModifiedBy>
  <cp:lastPrinted>2002-10-21T06:01:20Z</cp:lastPrinted>
  <dcterms:created xsi:type="dcterms:W3CDTF">1998-10-12T11:26:34Z</dcterms:created>
  <dcterms:modified xsi:type="dcterms:W3CDTF">2002-10-22T09:13:23Z</dcterms:modified>
  <cp:category/>
  <cp:version/>
  <cp:contentType/>
  <cp:contentStatus/>
</cp:coreProperties>
</file>